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orange-my.sharepoint.com/personal/treasurer_townoforange_org/Documents/Desktop/"/>
    </mc:Choice>
  </mc:AlternateContent>
  <xr:revisionPtr revIDLastSave="18" documentId="8_{24D30822-BC8E-43A5-ABD5-AA7F86461852}" xr6:coauthVersionLast="47" xr6:coauthVersionMax="47" xr10:uidLastSave="{0FA74105-B26A-4D57-9D43-0736AEAC943B}"/>
  <bookViews>
    <workbookView xWindow="3450" yWindow="675" windowWidth="32295" windowHeight="18120" activeTab="2" xr2:uid="{E094B87C-1711-4EAF-9D61-D6C472AFD65E}"/>
  </bookViews>
  <sheets>
    <sheet name="GEN GOVT LT DEBT" sheetId="12" r:id="rId1"/>
    <sheet name="ENT LT DEBT" sheetId="8" r:id="rId2"/>
    <sheet name="FORECAST - LT DEBT" sheetId="9" r:id="rId3"/>
  </sheets>
  <externalReferences>
    <externalReference r:id="rId4"/>
    <externalReference r:id="rId5"/>
    <externalReference r:id="rId6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_xlnm.Print_Titles" localSheetId="1">'ENT LT DEBT'!#REF!</definedName>
    <definedName name="_xlnm.Print_Titles" localSheetId="0">'GEN GOVT LT DEBT'!#REF!</definedName>
    <definedName name="YEAR">[3]Sheet1!$F$4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4" i="12" l="1"/>
  <c r="AC104" i="12"/>
  <c r="AD104" i="12"/>
  <c r="AB103" i="12"/>
  <c r="AC103" i="12"/>
  <c r="AD103" i="12"/>
  <c r="AA104" i="12"/>
  <c r="AA103" i="12"/>
  <c r="L102" i="12"/>
  <c r="AB102" i="12"/>
  <c r="AW102" i="12" s="1"/>
  <c r="AC102" i="12"/>
  <c r="AD102" i="12"/>
  <c r="AE102" i="12"/>
  <c r="AF102" i="12"/>
  <c r="AG102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V102" i="12"/>
  <c r="L103" i="12"/>
  <c r="L104" i="12"/>
  <c r="L106" i="12"/>
  <c r="AC106" i="12" l="1"/>
  <c r="AX102" i="12"/>
  <c r="AD106" i="12"/>
  <c r="AB106" i="12"/>
  <c r="AA106" i="12"/>
  <c r="AY102" i="12" l="1"/>
  <c r="AE106" i="12"/>
  <c r="AZ102" i="12" l="1"/>
  <c r="BA102" i="12" s="1"/>
  <c r="BB102" i="12" l="1"/>
  <c r="BC102" i="12" l="1"/>
  <c r="BE102" i="12"/>
  <c r="BF102" i="12" s="1"/>
  <c r="BG102" i="12" s="1"/>
  <c r="BD102" i="12"/>
  <c r="BH102" i="12" l="1"/>
  <c r="BI102" i="12" s="1"/>
  <c r="BJ102" i="12" s="1"/>
  <c r="BK102" i="12" s="1"/>
  <c r="AD32" i="9" l="1"/>
  <c r="AE32" i="9"/>
  <c r="AF32" i="9"/>
  <c r="AG32" i="9"/>
  <c r="AH32" i="9"/>
  <c r="AI32" i="9"/>
  <c r="AJ32" i="9"/>
  <c r="AK32" i="9"/>
  <c r="AL32" i="9"/>
  <c r="AM32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C14" i="12" l="1"/>
  <c r="AB14" i="12"/>
  <c r="AA14" i="12"/>
  <c r="Z14" i="12"/>
  <c r="Y14" i="12"/>
  <c r="AD14" i="12" s="1"/>
  <c r="L14" i="12"/>
  <c r="AM12" i="9"/>
  <c r="AF12" i="9"/>
  <c r="AG12" i="9"/>
  <c r="AH12" i="9"/>
  <c r="AI12" i="9"/>
  <c r="AJ12" i="9"/>
  <c r="AK12" i="9"/>
  <c r="AL12" i="9"/>
  <c r="AK24" i="9"/>
  <c r="AL24" i="9"/>
  <c r="AM24" i="9"/>
  <c r="AD12" i="9"/>
  <c r="AE12" i="9"/>
  <c r="AL27" i="9" l="1"/>
  <c r="AM27" i="9"/>
  <c r="AK27" i="9"/>
  <c r="AD88" i="12"/>
  <c r="AE88" i="12"/>
  <c r="AF88" i="12"/>
  <c r="AG88" i="12"/>
  <c r="AH88" i="12"/>
  <c r="AI88" i="12"/>
  <c r="AD89" i="12"/>
  <c r="AE89" i="12"/>
  <c r="AF89" i="12"/>
  <c r="AG89" i="12"/>
  <c r="AH89" i="12"/>
  <c r="AH91" i="12" s="1"/>
  <c r="AI89" i="12"/>
  <c r="S88" i="12"/>
  <c r="T88" i="12"/>
  <c r="U88" i="12"/>
  <c r="V88" i="12"/>
  <c r="W88" i="12"/>
  <c r="X88" i="12"/>
  <c r="Y88" i="12"/>
  <c r="Z88" i="12"/>
  <c r="AA88" i="12"/>
  <c r="AB88" i="12"/>
  <c r="S89" i="12"/>
  <c r="T89" i="12"/>
  <c r="U89" i="12"/>
  <c r="V89" i="12"/>
  <c r="W89" i="12"/>
  <c r="X89" i="12"/>
  <c r="Y89" i="12"/>
  <c r="Z89" i="12"/>
  <c r="AA89" i="12"/>
  <c r="AB89" i="12"/>
  <c r="L89" i="12"/>
  <c r="L88" i="12"/>
  <c r="AC89" i="12"/>
  <c r="AC88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A110" i="12" s="1"/>
  <c r="BB77" i="12"/>
  <c r="BB110" i="12" s="1"/>
  <c r="BC77" i="12"/>
  <c r="BC110" i="12" s="1"/>
  <c r="AD78" i="12"/>
  <c r="AE78" i="12"/>
  <c r="AF78" i="12"/>
  <c r="AG78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A111" i="12" s="1"/>
  <c r="BB78" i="12"/>
  <c r="BB111" i="12" s="1"/>
  <c r="BC78" i="12"/>
  <c r="BC111" i="12" s="1"/>
  <c r="AC77" i="12"/>
  <c r="AA77" i="12"/>
  <c r="AB77" i="12"/>
  <c r="AA78" i="12"/>
  <c r="AB78" i="12"/>
  <c r="AC78" i="12"/>
  <c r="L78" i="12"/>
  <c r="L77" i="12"/>
  <c r="L63" i="12"/>
  <c r="L62" i="12"/>
  <c r="AG63" i="12"/>
  <c r="AG62" i="12"/>
  <c r="AF63" i="12"/>
  <c r="AF62" i="12"/>
  <c r="AE62" i="12"/>
  <c r="AE63" i="12"/>
  <c r="AD63" i="12"/>
  <c r="AD62" i="12"/>
  <c r="AC63" i="12"/>
  <c r="AC62" i="12"/>
  <c r="AD64" i="12"/>
  <c r="AE64" i="12"/>
  <c r="AF64" i="12"/>
  <c r="AG64" i="12"/>
  <c r="AD16" i="12"/>
  <c r="AD15" i="12"/>
  <c r="AD110" i="12" s="1"/>
  <c r="O15" i="12"/>
  <c r="O110" i="12" s="1"/>
  <c r="P15" i="12"/>
  <c r="P110" i="12" s="1"/>
  <c r="Q15" i="12"/>
  <c r="Q110" i="12" s="1"/>
  <c r="R15" i="12"/>
  <c r="R110" i="12" s="1"/>
  <c r="S15" i="12"/>
  <c r="S110" i="12" s="1"/>
  <c r="T15" i="12"/>
  <c r="U15" i="12"/>
  <c r="V15" i="12"/>
  <c r="W15" i="12"/>
  <c r="W110" i="12" s="1"/>
  <c r="X15" i="12"/>
  <c r="X110" i="12" s="1"/>
  <c r="Y15" i="12"/>
  <c r="Y110" i="12" s="1"/>
  <c r="Z15" i="12"/>
  <c r="AA15" i="12"/>
  <c r="AA110" i="12" s="1"/>
  <c r="AB15" i="12"/>
  <c r="AC15" i="12"/>
  <c r="AE15" i="12"/>
  <c r="AF15" i="12"/>
  <c r="AG15" i="12"/>
  <c r="AH15" i="12"/>
  <c r="AH110" i="12" s="1"/>
  <c r="AI15" i="12"/>
  <c r="AI110" i="12" s="1"/>
  <c r="AJ15" i="12"/>
  <c r="AJ110" i="12" s="1"/>
  <c r="AK15" i="12"/>
  <c r="AL15" i="12"/>
  <c r="AL110" i="12" s="1"/>
  <c r="AM15" i="12"/>
  <c r="AN15" i="12"/>
  <c r="AO15" i="12"/>
  <c r="AP15" i="12"/>
  <c r="AP110" i="12" s="1"/>
  <c r="AQ15" i="12"/>
  <c r="AQ110" i="12" s="1"/>
  <c r="O16" i="12"/>
  <c r="O111" i="12" s="1"/>
  <c r="P16" i="12"/>
  <c r="P111" i="12" s="1"/>
  <c r="Q16" i="12"/>
  <c r="Q111" i="12" s="1"/>
  <c r="R16" i="12"/>
  <c r="R111" i="12" s="1"/>
  <c r="S16" i="12"/>
  <c r="T16" i="12"/>
  <c r="U16" i="12"/>
  <c r="U111" i="12" s="1"/>
  <c r="V16" i="12"/>
  <c r="V111" i="12" s="1"/>
  <c r="W16" i="12"/>
  <c r="W111" i="12" s="1"/>
  <c r="X16" i="12"/>
  <c r="Y16" i="12"/>
  <c r="Y111" i="12" s="1"/>
  <c r="Z16" i="12"/>
  <c r="AA16" i="12"/>
  <c r="AB16" i="12"/>
  <c r="AC16" i="12"/>
  <c r="AE16" i="12"/>
  <c r="AF16" i="12"/>
  <c r="AF111" i="12" s="1"/>
  <c r="AG16" i="12"/>
  <c r="AG111" i="12" s="1"/>
  <c r="AH16" i="12"/>
  <c r="AH111" i="12" s="1"/>
  <c r="AI16" i="12"/>
  <c r="AJ16" i="12"/>
  <c r="AJ111" i="12" s="1"/>
  <c r="AK16" i="12"/>
  <c r="AK111" i="12" s="1"/>
  <c r="AL16" i="12"/>
  <c r="AM16" i="12"/>
  <c r="AN16" i="12"/>
  <c r="AN111" i="12" s="1"/>
  <c r="AO16" i="12"/>
  <c r="AO111" i="12" s="1"/>
  <c r="AP16" i="12"/>
  <c r="AP111" i="12" s="1"/>
  <c r="AQ16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Q17" i="12"/>
  <c r="AS15" i="12"/>
  <c r="AT15" i="12"/>
  <c r="AT110" i="12" s="1"/>
  <c r="AU15" i="12"/>
  <c r="AV15" i="12"/>
  <c r="AW15" i="12"/>
  <c r="AX15" i="12"/>
  <c r="AX110" i="12" s="1"/>
  <c r="AY15" i="12"/>
  <c r="AY110" i="12" s="1"/>
  <c r="AZ15" i="12"/>
  <c r="AZ110" i="12" s="1"/>
  <c r="AS16" i="12"/>
  <c r="AT16" i="12"/>
  <c r="AT111" i="12" s="1"/>
  <c r="AU16" i="12"/>
  <c r="AV16" i="12"/>
  <c r="AV111" i="12" s="1"/>
  <c r="AW16" i="12"/>
  <c r="AW111" i="12" s="1"/>
  <c r="AX16" i="12"/>
  <c r="AX111" i="12" s="1"/>
  <c r="AY16" i="12"/>
  <c r="AZ16" i="12"/>
  <c r="AZ111" i="12" s="1"/>
  <c r="AZ113" i="12" s="1"/>
  <c r="AS17" i="12"/>
  <c r="AT17" i="12"/>
  <c r="AU17" i="12"/>
  <c r="AV17" i="12"/>
  <c r="AW17" i="12"/>
  <c r="AX17" i="12"/>
  <c r="AY17" i="12"/>
  <c r="AZ17" i="12"/>
  <c r="AR17" i="12"/>
  <c r="AR16" i="12"/>
  <c r="AR111" i="12" s="1"/>
  <c r="AR15" i="12"/>
  <c r="AR110" i="12" s="1"/>
  <c r="L17" i="12"/>
  <c r="L16" i="12"/>
  <c r="L111" i="12" s="1"/>
  <c r="L15" i="12"/>
  <c r="AE72" i="12"/>
  <c r="E6" i="9" s="1"/>
  <c r="E32" i="9" s="1"/>
  <c r="AF72" i="12"/>
  <c r="F6" i="9" s="1"/>
  <c r="F32" i="9" s="1"/>
  <c r="AG72" i="12"/>
  <c r="G6" i="9" s="1"/>
  <c r="G32" i="9" s="1"/>
  <c r="AH72" i="12"/>
  <c r="H6" i="9" s="1"/>
  <c r="H32" i="9" s="1"/>
  <c r="AI72" i="12"/>
  <c r="I6" i="9" s="1"/>
  <c r="AJ72" i="12"/>
  <c r="J6" i="9" s="1"/>
  <c r="AK72" i="12"/>
  <c r="K6" i="9" s="1"/>
  <c r="AL72" i="12"/>
  <c r="L6" i="9" s="1"/>
  <c r="AM72" i="12"/>
  <c r="M6" i="9" s="1"/>
  <c r="AN72" i="12"/>
  <c r="N6" i="9" s="1"/>
  <c r="AO72" i="12"/>
  <c r="O6" i="9" s="1"/>
  <c r="O32" i="9" s="1"/>
  <c r="AP72" i="12"/>
  <c r="P6" i="9" s="1"/>
  <c r="AQ72" i="12"/>
  <c r="Q6" i="9" s="1"/>
  <c r="AR72" i="12"/>
  <c r="R6" i="9" s="1"/>
  <c r="AS72" i="12"/>
  <c r="S6" i="9" s="1"/>
  <c r="AT72" i="12"/>
  <c r="T6" i="9" s="1"/>
  <c r="AU72" i="12"/>
  <c r="U6" i="9" s="1"/>
  <c r="AV72" i="12"/>
  <c r="V6" i="9" s="1"/>
  <c r="AW72" i="12"/>
  <c r="W6" i="9" s="1"/>
  <c r="W32" i="9" s="1"/>
  <c r="AX72" i="12"/>
  <c r="X6" i="9" s="1"/>
  <c r="AY72" i="12"/>
  <c r="Y6" i="9" s="1"/>
  <c r="AZ72" i="12"/>
  <c r="Z6" i="9" s="1"/>
  <c r="BA72" i="12"/>
  <c r="AA6" i="9" s="1"/>
  <c r="BB72" i="12"/>
  <c r="AB6" i="9" s="1"/>
  <c r="BC72" i="12"/>
  <c r="AC6" i="9" s="1"/>
  <c r="AD61" i="12"/>
  <c r="AC61" i="12"/>
  <c r="L61" i="12"/>
  <c r="AD57" i="12"/>
  <c r="AC57" i="12"/>
  <c r="L57" i="12"/>
  <c r="AD53" i="12"/>
  <c r="AC53" i="12"/>
  <c r="L53" i="12"/>
  <c r="AD49" i="12"/>
  <c r="AC49" i="12"/>
  <c r="L49" i="12"/>
  <c r="Y10" i="12"/>
  <c r="Z10" i="12"/>
  <c r="AA10" i="12"/>
  <c r="AJ6" i="12"/>
  <c r="J8" i="9" s="1"/>
  <c r="J30" i="9" s="1"/>
  <c r="AK6" i="12"/>
  <c r="K8" i="9" s="1"/>
  <c r="K30" i="9" s="1"/>
  <c r="AL6" i="12"/>
  <c r="L8" i="9" s="1"/>
  <c r="L30" i="9" s="1"/>
  <c r="AM6" i="12"/>
  <c r="M8" i="9" s="1"/>
  <c r="M30" i="9" s="1"/>
  <c r="AN6" i="12"/>
  <c r="N8" i="9" s="1"/>
  <c r="N30" i="9" s="1"/>
  <c r="AO6" i="12"/>
  <c r="O8" i="9" s="1"/>
  <c r="O30" i="9" s="1"/>
  <c r="AP6" i="12"/>
  <c r="P8" i="9" s="1"/>
  <c r="P30" i="9" s="1"/>
  <c r="AQ6" i="12"/>
  <c r="Q8" i="9" s="1"/>
  <c r="Q30" i="9" s="1"/>
  <c r="AR6" i="12"/>
  <c r="R8" i="9" s="1"/>
  <c r="R30" i="9" s="1"/>
  <c r="AS6" i="12"/>
  <c r="S8" i="9" s="1"/>
  <c r="S30" i="9" s="1"/>
  <c r="AT6" i="12"/>
  <c r="T8" i="9" s="1"/>
  <c r="T30" i="9" s="1"/>
  <c r="AU6" i="12"/>
  <c r="U8" i="9" s="1"/>
  <c r="U30" i="9" s="1"/>
  <c r="AV6" i="12"/>
  <c r="V8" i="9" s="1"/>
  <c r="V30" i="9" s="1"/>
  <c r="AW6" i="12"/>
  <c r="W8" i="9" s="1"/>
  <c r="W30" i="9" s="1"/>
  <c r="AX6" i="12"/>
  <c r="X8" i="9" s="1"/>
  <c r="X30" i="9" s="1"/>
  <c r="AY6" i="12"/>
  <c r="Y8" i="9" s="1"/>
  <c r="Y30" i="9" s="1"/>
  <c r="AZ6" i="12"/>
  <c r="Z8" i="9" s="1"/>
  <c r="Z30" i="9" s="1"/>
  <c r="O6" i="12"/>
  <c r="P6" i="12"/>
  <c r="Q6" i="12"/>
  <c r="R6" i="12"/>
  <c r="AD98" i="12"/>
  <c r="D5" i="9" s="1"/>
  <c r="AC98" i="12"/>
  <c r="C5" i="9" s="1"/>
  <c r="AB98" i="12"/>
  <c r="AA98" i="12"/>
  <c r="L98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L76" i="12"/>
  <c r="AD72" i="12"/>
  <c r="D6" i="9" s="1"/>
  <c r="D32" i="9" s="1"/>
  <c r="AC72" i="12"/>
  <c r="C6" i="9" s="1"/>
  <c r="C32" i="9" s="1"/>
  <c r="AB72" i="12"/>
  <c r="AA72" i="12"/>
  <c r="L72" i="12"/>
  <c r="AI87" i="12"/>
  <c r="I7" i="9" s="1"/>
  <c r="AH87" i="12"/>
  <c r="H7" i="9" s="1"/>
  <c r="H30" i="9" s="1"/>
  <c r="AG87" i="12"/>
  <c r="G7" i="9" s="1"/>
  <c r="AF87" i="12"/>
  <c r="F7" i="9" s="1"/>
  <c r="AE87" i="12"/>
  <c r="E7" i="9" s="1"/>
  <c r="AD87" i="12"/>
  <c r="D7" i="9" s="1"/>
  <c r="AC87" i="12"/>
  <c r="C7" i="9" s="1"/>
  <c r="AB87" i="12"/>
  <c r="AA87" i="12"/>
  <c r="Z87" i="12"/>
  <c r="Y87" i="12"/>
  <c r="X87" i="12"/>
  <c r="W87" i="12"/>
  <c r="V87" i="12"/>
  <c r="U87" i="12"/>
  <c r="T87" i="12"/>
  <c r="S87" i="12"/>
  <c r="L87" i="12"/>
  <c r="T6" i="12"/>
  <c r="U6" i="12"/>
  <c r="V6" i="12"/>
  <c r="W6" i="12"/>
  <c r="X6" i="12"/>
  <c r="Y6" i="12"/>
  <c r="Z6" i="12"/>
  <c r="AA6" i="12"/>
  <c r="AB6" i="12"/>
  <c r="AC6" i="12"/>
  <c r="C8" i="9" s="1"/>
  <c r="AD6" i="12"/>
  <c r="D8" i="9" s="1"/>
  <c r="AE6" i="12"/>
  <c r="E8" i="9" s="1"/>
  <c r="AF6" i="12"/>
  <c r="F8" i="9" s="1"/>
  <c r="AG6" i="12"/>
  <c r="G8" i="9" s="1"/>
  <c r="AH6" i="12"/>
  <c r="H8" i="9" s="1"/>
  <c r="AI6" i="12"/>
  <c r="I8" i="9" s="1"/>
  <c r="S6" i="12"/>
  <c r="AC111" i="12" l="1"/>
  <c r="AU110" i="12"/>
  <c r="AQ111" i="12"/>
  <c r="AI111" i="12"/>
  <c r="Z111" i="12"/>
  <c r="AM110" i="12"/>
  <c r="AS111" i="12"/>
  <c r="AS110" i="12"/>
  <c r="X111" i="12"/>
  <c r="AK110" i="12"/>
  <c r="T110" i="12"/>
  <c r="V91" i="12"/>
  <c r="AY111" i="12"/>
  <c r="AM111" i="12"/>
  <c r="AE111" i="12"/>
  <c r="Z110" i="12"/>
  <c r="Z113" i="12" s="1"/>
  <c r="BA113" i="12"/>
  <c r="L110" i="12"/>
  <c r="L113" i="12" s="1"/>
  <c r="AL111" i="12"/>
  <c r="AW110" i="12"/>
  <c r="AB111" i="12"/>
  <c r="T111" i="12"/>
  <c r="T113" i="12" s="1"/>
  <c r="AO110" i="12"/>
  <c r="AO113" i="12" s="1"/>
  <c r="AG110" i="12"/>
  <c r="AG113" i="12" s="1"/>
  <c r="AV110" i="12"/>
  <c r="AJ113" i="12"/>
  <c r="AA111" i="12"/>
  <c r="AA113" i="12" s="1"/>
  <c r="S111" i="12"/>
  <c r="AN110" i="12"/>
  <c r="AN113" i="12" s="1"/>
  <c r="AF110" i="12"/>
  <c r="AF113" i="12" s="1"/>
  <c r="O113" i="12"/>
  <c r="AU111" i="12"/>
  <c r="AU113" i="12" s="1"/>
  <c r="AE110" i="12"/>
  <c r="V110" i="12"/>
  <c r="V113" i="12" s="1"/>
  <c r="AC110" i="12"/>
  <c r="U110" i="12"/>
  <c r="U113" i="12" s="1"/>
  <c r="AD111" i="12"/>
  <c r="AD113" i="12" s="1"/>
  <c r="W91" i="12"/>
  <c r="AL113" i="12"/>
  <c r="AM113" i="12"/>
  <c r="BC113" i="12"/>
  <c r="AK113" i="12"/>
  <c r="AT113" i="12"/>
  <c r="L12" i="9"/>
  <c r="L32" i="9"/>
  <c r="D30" i="9"/>
  <c r="Z12" i="9"/>
  <c r="Z32" i="9"/>
  <c r="R12" i="9"/>
  <c r="R32" i="9"/>
  <c r="J12" i="9"/>
  <c r="J32" i="9"/>
  <c r="AC12" i="9"/>
  <c r="AC32" i="9"/>
  <c r="K12" i="9"/>
  <c r="K32" i="9"/>
  <c r="I30" i="9"/>
  <c r="Y12" i="9"/>
  <c r="Y32" i="9"/>
  <c r="Q12" i="9"/>
  <c r="Q32" i="9"/>
  <c r="I12" i="9"/>
  <c r="I32" i="9"/>
  <c r="X12" i="9"/>
  <c r="X32" i="9"/>
  <c r="P12" i="9"/>
  <c r="P32" i="9"/>
  <c r="U12" i="9"/>
  <c r="U32" i="9"/>
  <c r="T12" i="9"/>
  <c r="T32" i="9"/>
  <c r="AA12" i="9"/>
  <c r="AA32" i="9"/>
  <c r="M12" i="9"/>
  <c r="M32" i="9"/>
  <c r="AB12" i="9"/>
  <c r="AB32" i="9"/>
  <c r="S12" i="9"/>
  <c r="S32" i="9"/>
  <c r="V12" i="9"/>
  <c r="V32" i="9"/>
  <c r="N12" i="9"/>
  <c r="N32" i="9"/>
  <c r="W113" i="12"/>
  <c r="AV113" i="12"/>
  <c r="AY113" i="12"/>
  <c r="AQ113" i="12"/>
  <c r="AI113" i="12"/>
  <c r="AR113" i="12"/>
  <c r="AX113" i="12"/>
  <c r="AP113" i="12"/>
  <c r="AH113" i="12"/>
  <c r="Y113" i="12"/>
  <c r="Q113" i="12"/>
  <c r="BB113" i="12"/>
  <c r="AW113" i="12"/>
  <c r="X113" i="12"/>
  <c r="P113" i="12"/>
  <c r="AA91" i="12"/>
  <c r="X91" i="12"/>
  <c r="Z91" i="12"/>
  <c r="U91" i="12"/>
  <c r="AE91" i="12"/>
  <c r="W12" i="9"/>
  <c r="O12" i="9"/>
  <c r="AB110" i="12"/>
  <c r="AB113" i="12" s="1"/>
  <c r="S113" i="12"/>
  <c r="R113" i="12"/>
  <c r="AG91" i="12"/>
  <c r="BB80" i="12"/>
  <c r="AT80" i="12"/>
  <c r="AL80" i="12"/>
  <c r="AD80" i="12"/>
  <c r="AJ80" i="12"/>
  <c r="S91" i="12"/>
  <c r="AI91" i="12"/>
  <c r="AX80" i="12"/>
  <c r="AP80" i="12"/>
  <c r="AH80" i="12"/>
  <c r="AA80" i="12"/>
  <c r="AW80" i="12"/>
  <c r="AO80" i="12"/>
  <c r="AG80" i="12"/>
  <c r="AB91" i="12"/>
  <c r="T91" i="12"/>
  <c r="AF91" i="12"/>
  <c r="AD91" i="12"/>
  <c r="Y91" i="12"/>
  <c r="AE65" i="12"/>
  <c r="E9" i="9" s="1"/>
  <c r="E30" i="9" s="1"/>
  <c r="AV80" i="12"/>
  <c r="AN80" i="12"/>
  <c r="AF80" i="12"/>
  <c r="BC80" i="12"/>
  <c r="AU80" i="12"/>
  <c r="AM80" i="12"/>
  <c r="AE80" i="12"/>
  <c r="AB80" i="12"/>
  <c r="BA80" i="12"/>
  <c r="AS80" i="12"/>
  <c r="AK80" i="12"/>
  <c r="AZ80" i="12"/>
  <c r="AR80" i="12"/>
  <c r="AZ18" i="12"/>
  <c r="AP18" i="12"/>
  <c r="Z18" i="12"/>
  <c r="AM18" i="12"/>
  <c r="AE18" i="12"/>
  <c r="AC18" i="12"/>
  <c r="U18" i="12"/>
  <c r="Y18" i="12"/>
  <c r="AF65" i="12"/>
  <c r="F9" i="9" s="1"/>
  <c r="F30" i="9" s="1"/>
  <c r="AK18" i="12"/>
  <c r="AB18" i="12"/>
  <c r="T18" i="12"/>
  <c r="AO18" i="12"/>
  <c r="W18" i="12"/>
  <c r="O18" i="12"/>
  <c r="AY80" i="12"/>
  <c r="AQ80" i="12"/>
  <c r="AI80" i="12"/>
  <c r="R18" i="12"/>
  <c r="AH18" i="12"/>
  <c r="Q18" i="12"/>
  <c r="AY18" i="12"/>
  <c r="AX18" i="12"/>
  <c r="AD65" i="12"/>
  <c r="D9" i="9" s="1"/>
  <c r="AG65" i="12"/>
  <c r="G9" i="9" s="1"/>
  <c r="G30" i="9" s="1"/>
  <c r="P18" i="12"/>
  <c r="AJ18" i="12"/>
  <c r="AA18" i="12"/>
  <c r="S18" i="12"/>
  <c r="AN18" i="12"/>
  <c r="AF18" i="12"/>
  <c r="X18" i="12"/>
  <c r="AQ18" i="12"/>
  <c r="AI18" i="12"/>
  <c r="V18" i="12"/>
  <c r="AL18" i="12"/>
  <c r="AG18" i="12"/>
  <c r="AD18" i="12"/>
  <c r="AE49" i="12"/>
  <c r="AE98" i="12"/>
  <c r="AE61" i="12"/>
  <c r="AE57" i="12"/>
  <c r="AE53" i="12"/>
  <c r="BA6" i="12"/>
  <c r="AC80" i="12"/>
  <c r="L80" i="12"/>
  <c r="AW76" i="12"/>
  <c r="AX76" i="12" s="1"/>
  <c r="L91" i="12"/>
  <c r="AC91" i="12"/>
  <c r="AJ87" i="12"/>
  <c r="AC64" i="12"/>
  <c r="L64" i="12"/>
  <c r="AG45" i="12"/>
  <c r="AF45" i="12"/>
  <c r="AE45" i="12"/>
  <c r="AD45" i="12"/>
  <c r="AC45" i="12"/>
  <c r="L45" i="12"/>
  <c r="AG41" i="12"/>
  <c r="AF41" i="12"/>
  <c r="AE41" i="12"/>
  <c r="AD41" i="12"/>
  <c r="AC41" i="12"/>
  <c r="L41" i="12"/>
  <c r="AG37" i="12"/>
  <c r="AF37" i="12"/>
  <c r="AE37" i="12"/>
  <c r="AD37" i="12"/>
  <c r="AC37" i="12"/>
  <c r="L37" i="12"/>
  <c r="AG33" i="12"/>
  <c r="AF33" i="12"/>
  <c r="AE33" i="12"/>
  <c r="AD33" i="12"/>
  <c r="AC33" i="12"/>
  <c r="L33" i="12"/>
  <c r="AC29" i="12"/>
  <c r="AD29" i="12" s="1"/>
  <c r="L29" i="12"/>
  <c r="AG25" i="12"/>
  <c r="AF25" i="12"/>
  <c r="AE25" i="12"/>
  <c r="AD25" i="12"/>
  <c r="AC25" i="12"/>
  <c r="L25" i="12"/>
  <c r="AC10" i="12"/>
  <c r="AB10" i="12"/>
  <c r="L10" i="12"/>
  <c r="L6" i="12"/>
  <c r="AS113" i="12" l="1"/>
  <c r="AC113" i="12"/>
  <c r="AE113" i="12"/>
  <c r="BD113" i="12"/>
  <c r="L107" i="12"/>
  <c r="AJ91" i="12"/>
  <c r="L92" i="12" s="1"/>
  <c r="BD80" i="12"/>
  <c r="L81" i="12" s="1"/>
  <c r="AH41" i="12"/>
  <c r="AH45" i="12"/>
  <c r="AH37" i="12"/>
  <c r="AH33" i="12"/>
  <c r="AD10" i="12"/>
  <c r="AH25" i="12"/>
  <c r="AY76" i="12"/>
  <c r="AZ76" i="12" s="1"/>
  <c r="AT18" i="12"/>
  <c r="AW18" i="12"/>
  <c r="AS18" i="12"/>
  <c r="L65" i="12"/>
  <c r="AC65" i="12"/>
  <c r="AR18" i="12"/>
  <c r="AV18" i="12"/>
  <c r="AU18" i="12"/>
  <c r="L18" i="12"/>
  <c r="AH65" i="12" l="1"/>
  <c r="C9" i="9"/>
  <c r="L116" i="12"/>
  <c r="L117" i="12"/>
  <c r="BA18" i="12"/>
  <c r="L19" i="12" s="1"/>
  <c r="L66" i="12"/>
  <c r="BA76" i="12"/>
  <c r="BB76" i="12" s="1"/>
  <c r="C30" i="9" l="1"/>
  <c r="C12" i="9"/>
  <c r="BC76" i="12"/>
  <c r="BD76" i="12" s="1"/>
  <c r="BE76" i="12" l="1"/>
  <c r="BF76" i="12" s="1"/>
  <c r="BG76" i="12" s="1"/>
  <c r="BH76" i="12" s="1"/>
  <c r="BI76" i="12" s="1"/>
  <c r="BJ76" i="12" s="1"/>
  <c r="BK76" i="12" s="1"/>
  <c r="D12" i="9" l="1"/>
  <c r="E12" i="9"/>
  <c r="F12" i="9"/>
  <c r="G12" i="9"/>
  <c r="H12" i="9"/>
  <c r="BD72" i="12" l="1"/>
  <c r="AW14" i="8"/>
  <c r="AW13" i="8"/>
  <c r="AW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D13" i="8"/>
  <c r="AE13" i="8"/>
  <c r="AF13" i="8"/>
  <c r="AG13" i="8"/>
  <c r="AH13" i="8"/>
  <c r="AI13" i="8"/>
  <c r="AJ13" i="8"/>
  <c r="AK13" i="8"/>
  <c r="AL13" i="8"/>
  <c r="AM13" i="8"/>
  <c r="AN13" i="8"/>
  <c r="AN16" i="8" s="1"/>
  <c r="AO13" i="8"/>
  <c r="AP13" i="8"/>
  <c r="AQ13" i="8"/>
  <c r="AR13" i="8"/>
  <c r="AS13" i="8"/>
  <c r="AT13" i="8"/>
  <c r="AU13" i="8"/>
  <c r="AV13" i="8"/>
  <c r="AV16" i="8" s="1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D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H16" i="8"/>
  <c r="AC15" i="8"/>
  <c r="AC16" i="8" s="1"/>
  <c r="AC14" i="8"/>
  <c r="AC12" i="8"/>
  <c r="AC13" i="8"/>
  <c r="AF16" i="8" l="1"/>
  <c r="AP16" i="8"/>
  <c r="AE16" i="8"/>
  <c r="AQ16" i="8"/>
  <c r="AI16" i="8"/>
  <c r="AM16" i="8"/>
  <c r="AR16" i="8"/>
  <c r="AJ16" i="8"/>
  <c r="AU16" i="8"/>
  <c r="AT16" i="8"/>
  <c r="AL16" i="8"/>
  <c r="AD16" i="8"/>
  <c r="AS16" i="8"/>
  <c r="AK16" i="8"/>
  <c r="AO16" i="8"/>
  <c r="AG16" i="8"/>
  <c r="AW16" i="8"/>
  <c r="AL47" i="8"/>
  <c r="AL46" i="8"/>
  <c r="AL45" i="8"/>
  <c r="AW47" i="8"/>
  <c r="AW46" i="8"/>
  <c r="AW45" i="8"/>
  <c r="AX47" i="8"/>
  <c r="AX46" i="8"/>
  <c r="AX45" i="8"/>
  <c r="BA47" i="8"/>
  <c r="BA46" i="8"/>
  <c r="BA45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M46" i="8"/>
  <c r="AN46" i="8"/>
  <c r="AO46" i="8"/>
  <c r="AP46" i="8"/>
  <c r="AQ46" i="8"/>
  <c r="AR46" i="8"/>
  <c r="AS46" i="8"/>
  <c r="AT46" i="8"/>
  <c r="AU46" i="8"/>
  <c r="AV46" i="8"/>
  <c r="AY46" i="8"/>
  <c r="AZ46" i="8"/>
  <c r="BB46" i="8"/>
  <c r="BC46" i="8"/>
  <c r="BD46" i="8"/>
  <c r="BE46" i="8"/>
  <c r="BF46" i="8"/>
  <c r="BG46" i="8"/>
  <c r="BH46" i="8"/>
  <c r="BI46" i="8"/>
  <c r="BJ46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M47" i="8"/>
  <c r="AN47" i="8"/>
  <c r="AO47" i="8"/>
  <c r="AP47" i="8"/>
  <c r="AQ47" i="8"/>
  <c r="AR47" i="8"/>
  <c r="AS47" i="8"/>
  <c r="AT47" i="8"/>
  <c r="AU47" i="8"/>
  <c r="AV47" i="8"/>
  <c r="AY47" i="8"/>
  <c r="AZ47" i="8"/>
  <c r="BB47" i="8"/>
  <c r="BC47" i="8"/>
  <c r="BD47" i="8"/>
  <c r="BE47" i="8"/>
  <c r="BF47" i="8"/>
  <c r="BG47" i="8"/>
  <c r="BH47" i="8"/>
  <c r="BI47" i="8"/>
  <c r="BJ47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O45" i="8"/>
  <c r="P45" i="8"/>
  <c r="Q45" i="8"/>
  <c r="R45" i="8"/>
  <c r="R49" i="8" s="1"/>
  <c r="S45" i="8"/>
  <c r="T45" i="8"/>
  <c r="U45" i="8"/>
  <c r="V45" i="8"/>
  <c r="W45" i="8"/>
  <c r="X45" i="8"/>
  <c r="Y45" i="8"/>
  <c r="Z45" i="8"/>
  <c r="Z49" i="8" s="1"/>
  <c r="AA45" i="8"/>
  <c r="AB45" i="8"/>
  <c r="AC45" i="8"/>
  <c r="AD45" i="8"/>
  <c r="AE45" i="8"/>
  <c r="AF45" i="8"/>
  <c r="AG45" i="8"/>
  <c r="AH45" i="8"/>
  <c r="AH49" i="8" s="1"/>
  <c r="AI45" i="8"/>
  <c r="AJ45" i="8"/>
  <c r="AK45" i="8"/>
  <c r="AM45" i="8"/>
  <c r="AN45" i="8"/>
  <c r="AO45" i="8"/>
  <c r="AO49" i="8" s="1"/>
  <c r="AP45" i="8"/>
  <c r="AQ45" i="8"/>
  <c r="AQ49" i="8" s="1"/>
  <c r="AR45" i="8"/>
  <c r="AS45" i="8"/>
  <c r="AT45" i="8"/>
  <c r="AU45" i="8"/>
  <c r="AV45" i="8"/>
  <c r="AY45" i="8"/>
  <c r="AZ45" i="8"/>
  <c r="BB45" i="8"/>
  <c r="BB49" i="8" s="1"/>
  <c r="BC45" i="8"/>
  <c r="BD45" i="8"/>
  <c r="BE45" i="8"/>
  <c r="BF45" i="8"/>
  <c r="BG45" i="8"/>
  <c r="BH45" i="8"/>
  <c r="BI45" i="8"/>
  <c r="BJ45" i="8"/>
  <c r="BJ49" i="8" s="1"/>
  <c r="N48" i="8"/>
  <c r="N47" i="8"/>
  <c r="N46" i="8"/>
  <c r="N45" i="8"/>
  <c r="L47" i="8"/>
  <c r="L46" i="8"/>
  <c r="L45" i="8"/>
  <c r="AL54" i="8"/>
  <c r="AL53" i="8"/>
  <c r="AL55" i="8"/>
  <c r="AB54" i="8"/>
  <c r="AB53" i="8"/>
  <c r="AY53" i="8"/>
  <c r="AZ54" i="8"/>
  <c r="AZ53" i="8"/>
  <c r="AD54" i="8"/>
  <c r="AD53" i="8"/>
  <c r="AD55" i="8"/>
  <c r="AD56" i="8"/>
  <c r="AC55" i="8"/>
  <c r="AC54" i="8"/>
  <c r="AC53" i="8"/>
  <c r="W55" i="8"/>
  <c r="W54" i="8"/>
  <c r="W53" i="8"/>
  <c r="L15" i="8"/>
  <c r="L14" i="8"/>
  <c r="L13" i="8"/>
  <c r="L12" i="8"/>
  <c r="L48" i="8"/>
  <c r="BA53" i="8"/>
  <c r="AW55" i="8"/>
  <c r="AW54" i="8"/>
  <c r="AX55" i="8"/>
  <c r="AX54" i="8"/>
  <c r="BA54" i="8"/>
  <c r="O54" i="8"/>
  <c r="P54" i="8"/>
  <c r="Q54" i="8"/>
  <c r="R54" i="8"/>
  <c r="S54" i="8"/>
  <c r="T54" i="8"/>
  <c r="U54" i="8"/>
  <c r="V54" i="8"/>
  <c r="X54" i="8"/>
  <c r="Y54" i="8"/>
  <c r="Z54" i="8"/>
  <c r="AA54" i="8"/>
  <c r="AE54" i="8"/>
  <c r="AF54" i="8"/>
  <c r="AG54" i="8"/>
  <c r="AH54" i="8"/>
  <c r="AI54" i="8"/>
  <c r="AJ54" i="8"/>
  <c r="AK54" i="8"/>
  <c r="AM54" i="8"/>
  <c r="AN54" i="8"/>
  <c r="AO54" i="8"/>
  <c r="AP54" i="8"/>
  <c r="AQ54" i="8"/>
  <c r="AR54" i="8"/>
  <c r="AS54" i="8"/>
  <c r="AT54" i="8"/>
  <c r="AU54" i="8"/>
  <c r="AU57" i="8" s="1"/>
  <c r="AV54" i="8"/>
  <c r="AY54" i="8"/>
  <c r="BB54" i="8"/>
  <c r="BC54" i="8"/>
  <c r="BD54" i="8"/>
  <c r="BE54" i="8"/>
  <c r="BF54" i="8"/>
  <c r="BG54" i="8"/>
  <c r="BH54" i="8"/>
  <c r="BI54" i="8"/>
  <c r="BJ54" i="8"/>
  <c r="O55" i="8"/>
  <c r="P55" i="8"/>
  <c r="Q55" i="8"/>
  <c r="R55" i="8"/>
  <c r="S55" i="8"/>
  <c r="T55" i="8"/>
  <c r="U55" i="8"/>
  <c r="V55" i="8"/>
  <c r="X55" i="8"/>
  <c r="Y55" i="8"/>
  <c r="Z55" i="8"/>
  <c r="AA55" i="8"/>
  <c r="AB55" i="8"/>
  <c r="AE55" i="8"/>
  <c r="AF55" i="8"/>
  <c r="AG55" i="8"/>
  <c r="AH55" i="8"/>
  <c r="AI55" i="8"/>
  <c r="AJ55" i="8"/>
  <c r="AK55" i="8"/>
  <c r="AM55" i="8"/>
  <c r="AN55" i="8"/>
  <c r="AO55" i="8"/>
  <c r="AP55" i="8"/>
  <c r="AQ55" i="8"/>
  <c r="AR55" i="8"/>
  <c r="AS55" i="8"/>
  <c r="AT55" i="8"/>
  <c r="AU55" i="8"/>
  <c r="AV55" i="8"/>
  <c r="AY55" i="8"/>
  <c r="AZ55" i="8"/>
  <c r="BA55" i="8"/>
  <c r="BB55" i="8"/>
  <c r="BC55" i="8"/>
  <c r="BD55" i="8"/>
  <c r="BE55" i="8"/>
  <c r="BF55" i="8"/>
  <c r="BG55" i="8"/>
  <c r="BH55" i="8"/>
  <c r="BI55" i="8"/>
  <c r="BJ55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AW53" i="8"/>
  <c r="AX53" i="8"/>
  <c r="BK53" i="8"/>
  <c r="O53" i="8"/>
  <c r="P53" i="8"/>
  <c r="Q53" i="8"/>
  <c r="R53" i="8"/>
  <c r="S53" i="8"/>
  <c r="T53" i="8"/>
  <c r="U53" i="8"/>
  <c r="V53" i="8"/>
  <c r="X53" i="8"/>
  <c r="Y53" i="8"/>
  <c r="Z53" i="8"/>
  <c r="AA53" i="8"/>
  <c r="AE53" i="8"/>
  <c r="AF53" i="8"/>
  <c r="AG53" i="8"/>
  <c r="AH53" i="8"/>
  <c r="AI53" i="8"/>
  <c r="AJ53" i="8"/>
  <c r="AK53" i="8"/>
  <c r="AM53" i="8"/>
  <c r="AN53" i="8"/>
  <c r="AO53" i="8"/>
  <c r="AP53" i="8"/>
  <c r="AQ53" i="8"/>
  <c r="AR53" i="8"/>
  <c r="AS53" i="8"/>
  <c r="AT53" i="8"/>
  <c r="AU53" i="8"/>
  <c r="AV53" i="8"/>
  <c r="BB53" i="8"/>
  <c r="BC53" i="8"/>
  <c r="BD53" i="8"/>
  <c r="BD57" i="8" s="1"/>
  <c r="BE53" i="8"/>
  <c r="BF53" i="8"/>
  <c r="BG53" i="8"/>
  <c r="BH53" i="8"/>
  <c r="BI53" i="8"/>
  <c r="BJ53" i="8"/>
  <c r="X57" i="8" l="1"/>
  <c r="AG57" i="8"/>
  <c r="AV57" i="8"/>
  <c r="AN57" i="8"/>
  <c r="L55" i="8"/>
  <c r="BA57" i="8"/>
  <c r="BG57" i="8"/>
  <c r="AT57" i="8"/>
  <c r="Y57" i="8"/>
  <c r="BH57" i="8"/>
  <c r="AQ57" i="8"/>
  <c r="AK57" i="8"/>
  <c r="AA57" i="8"/>
  <c r="BF57" i="8"/>
  <c r="BI49" i="8"/>
  <c r="AZ49" i="8"/>
  <c r="AP49" i="8"/>
  <c r="AG49" i="8"/>
  <c r="Y49" i="8"/>
  <c r="Q49" i="8"/>
  <c r="U57" i="8"/>
  <c r="L56" i="8"/>
  <c r="BH49" i="8"/>
  <c r="AE49" i="8"/>
  <c r="AO57" i="8"/>
  <c r="O57" i="8"/>
  <c r="L16" i="8"/>
  <c r="AY57" i="8"/>
  <c r="BG49" i="8"/>
  <c r="AD49" i="8"/>
  <c r="AF57" i="8"/>
  <c r="S57" i="8"/>
  <c r="AM57" i="8"/>
  <c r="BF49" i="8"/>
  <c r="AX16" i="8"/>
  <c r="L17" i="8" s="1"/>
  <c r="T57" i="8"/>
  <c r="BI57" i="8"/>
  <c r="AE57" i="8"/>
  <c r="AU49" i="8"/>
  <c r="AM49" i="8"/>
  <c r="V49" i="8"/>
  <c r="BA49" i="8"/>
  <c r="AB57" i="8"/>
  <c r="N49" i="8"/>
  <c r="AT49" i="8"/>
  <c r="AK49" i="8"/>
  <c r="AC49" i="8"/>
  <c r="U49" i="8"/>
  <c r="W49" i="8"/>
  <c r="AI57" i="8"/>
  <c r="AV49" i="8"/>
  <c r="O49" i="8"/>
  <c r="W57" i="8"/>
  <c r="AD57" i="8"/>
  <c r="T49" i="8"/>
  <c r="AR57" i="8"/>
  <c r="AN49" i="8"/>
  <c r="AS49" i="8"/>
  <c r="AJ49" i="8"/>
  <c r="AB49" i="8"/>
  <c r="AL57" i="8"/>
  <c r="BC49" i="8"/>
  <c r="AR49" i="8"/>
  <c r="AI49" i="8"/>
  <c r="AA49" i="8"/>
  <c r="S49" i="8"/>
  <c r="Q57" i="8"/>
  <c r="AZ57" i="8"/>
  <c r="AP57" i="8"/>
  <c r="BE57" i="8"/>
  <c r="AS57" i="8"/>
  <c r="AJ57" i="8"/>
  <c r="P57" i="8"/>
  <c r="BE49" i="8"/>
  <c r="BD49" i="8"/>
  <c r="AY49" i="8"/>
  <c r="AF49" i="8"/>
  <c r="X49" i="8"/>
  <c r="P49" i="8"/>
  <c r="BB57" i="8"/>
  <c r="AC57" i="8"/>
  <c r="BJ57" i="8"/>
  <c r="Z57" i="8"/>
  <c r="R57" i="8"/>
  <c r="V57" i="8"/>
  <c r="BC57" i="8"/>
  <c r="AH57" i="8"/>
  <c r="L54" i="8"/>
  <c r="AL49" i="8"/>
  <c r="AW49" i="8"/>
  <c r="AX49" i="8"/>
  <c r="L49" i="8"/>
  <c r="L60" i="8" s="1"/>
  <c r="L53" i="8"/>
  <c r="AW57" i="8"/>
  <c r="AX57" i="8"/>
  <c r="N56" i="8"/>
  <c r="N55" i="8"/>
  <c r="N54" i="8"/>
  <c r="N53" i="8"/>
  <c r="BK49" i="8" l="1"/>
  <c r="L57" i="8"/>
  <c r="L50" i="8"/>
  <c r="AW40" i="8"/>
  <c r="W17" i="9" s="1"/>
  <c r="AX40" i="8"/>
  <c r="X17" i="9" s="1"/>
  <c r="AY40" i="8"/>
  <c r="Y17" i="9" s="1"/>
  <c r="AZ40" i="8"/>
  <c r="Z17" i="9" s="1"/>
  <c r="BA40" i="8"/>
  <c r="AA17" i="9" s="1"/>
  <c r="AA24" i="9" s="1"/>
  <c r="AA27" i="9" s="1"/>
  <c r="BB40" i="8"/>
  <c r="AB17" i="9" s="1"/>
  <c r="AB24" i="9" s="1"/>
  <c r="AB27" i="9" s="1"/>
  <c r="BC40" i="8"/>
  <c r="AC17" i="9" s="1"/>
  <c r="AC24" i="9" s="1"/>
  <c r="AC27" i="9" s="1"/>
  <c r="BD40" i="8"/>
  <c r="AD17" i="9" s="1"/>
  <c r="AD24" i="9" s="1"/>
  <c r="AD27" i="9" s="1"/>
  <c r="BE40" i="8"/>
  <c r="AE17" i="9" s="1"/>
  <c r="AE24" i="9" s="1"/>
  <c r="AE27" i="9" s="1"/>
  <c r="BF40" i="8"/>
  <c r="AF17" i="9" s="1"/>
  <c r="AF24" i="9" s="1"/>
  <c r="AF27" i="9" s="1"/>
  <c r="BG40" i="8"/>
  <c r="AG17" i="9" s="1"/>
  <c r="AG24" i="9" s="1"/>
  <c r="AG27" i="9" s="1"/>
  <c r="BH40" i="8"/>
  <c r="AH17" i="9" s="1"/>
  <c r="AH24" i="9" s="1"/>
  <c r="AH27" i="9" s="1"/>
  <c r="BI40" i="8"/>
  <c r="AI17" i="9" s="1"/>
  <c r="AI24" i="9" s="1"/>
  <c r="AI27" i="9" s="1"/>
  <c r="BJ40" i="8"/>
  <c r="AJ17" i="9" s="1"/>
  <c r="AJ24" i="9" s="1"/>
  <c r="AJ27" i="9" s="1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L44" i="8"/>
  <c r="S36" i="8"/>
  <c r="T36" i="8"/>
  <c r="U36" i="8"/>
  <c r="V36" i="8"/>
  <c r="W36" i="8"/>
  <c r="X36" i="8"/>
  <c r="Y36" i="8"/>
  <c r="Z36" i="8"/>
  <c r="AA36" i="8"/>
  <c r="AK36" i="8"/>
  <c r="K18" i="9" s="1"/>
  <c r="AJ36" i="8"/>
  <c r="J18" i="9" s="1"/>
  <c r="AI36" i="8"/>
  <c r="I18" i="9" s="1"/>
  <c r="AH36" i="8"/>
  <c r="H18" i="9" s="1"/>
  <c r="AG36" i="8"/>
  <c r="G18" i="9" s="1"/>
  <c r="AF36" i="8"/>
  <c r="F18" i="9" s="1"/>
  <c r="AE36" i="8"/>
  <c r="E18" i="9" s="1"/>
  <c r="AD36" i="8"/>
  <c r="D18" i="9" s="1"/>
  <c r="AC36" i="8"/>
  <c r="C18" i="9" s="1"/>
  <c r="AB36" i="8"/>
  <c r="L36" i="8"/>
  <c r="AW32" i="8"/>
  <c r="W19" i="9" s="1"/>
  <c r="AX32" i="8"/>
  <c r="X19" i="9" s="1"/>
  <c r="AY32" i="8"/>
  <c r="Y19" i="9" s="1"/>
  <c r="AZ32" i="8"/>
  <c r="Z19" i="9" s="1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M57" i="8"/>
  <c r="N57" i="8"/>
  <c r="AW28" i="8"/>
  <c r="W16" i="9" s="1"/>
  <c r="L11" i="8"/>
  <c r="AW11" i="8"/>
  <c r="W21" i="9" s="1"/>
  <c r="AD11" i="8"/>
  <c r="D21" i="9" s="1"/>
  <c r="AE11" i="8"/>
  <c r="E21" i="9" s="1"/>
  <c r="AF11" i="8"/>
  <c r="F21" i="9" s="1"/>
  <c r="AG11" i="8"/>
  <c r="G21" i="9" s="1"/>
  <c r="AH11" i="8"/>
  <c r="H21" i="9" s="1"/>
  <c r="AI11" i="8"/>
  <c r="I21" i="9" s="1"/>
  <c r="AJ11" i="8"/>
  <c r="J21" i="9" s="1"/>
  <c r="AK11" i="8"/>
  <c r="K21" i="9" s="1"/>
  <c r="AL11" i="8"/>
  <c r="L21" i="9" s="1"/>
  <c r="AM11" i="8"/>
  <c r="M21" i="9" s="1"/>
  <c r="AN11" i="8"/>
  <c r="N21" i="9" s="1"/>
  <c r="AO11" i="8"/>
  <c r="O21" i="9" s="1"/>
  <c r="AP11" i="8"/>
  <c r="P21" i="9" s="1"/>
  <c r="AQ11" i="8"/>
  <c r="Q21" i="9" s="1"/>
  <c r="AR11" i="8"/>
  <c r="R21" i="9" s="1"/>
  <c r="AS11" i="8"/>
  <c r="S21" i="9" s="1"/>
  <c r="AT11" i="8"/>
  <c r="T21" i="9" s="1"/>
  <c r="AU11" i="8"/>
  <c r="U21" i="9" s="1"/>
  <c r="AV11" i="8"/>
  <c r="V21" i="9" s="1"/>
  <c r="AC11" i="8"/>
  <c r="C21" i="9" s="1"/>
  <c r="AB11" i="8"/>
  <c r="W24" i="9" l="1"/>
  <c r="W27" i="9" s="1"/>
  <c r="Z24" i="9"/>
  <c r="Z27" i="9" s="1"/>
  <c r="X24" i="9"/>
  <c r="X27" i="9" s="1"/>
  <c r="Y24" i="9"/>
  <c r="Y27" i="9" s="1"/>
  <c r="BK57" i="8"/>
  <c r="L61" i="8" s="1"/>
  <c r="AL36" i="8"/>
  <c r="AW44" i="8"/>
  <c r="AX11" i="8"/>
  <c r="AX44" i="8" l="1"/>
  <c r="AY44" i="8" s="1"/>
  <c r="AZ44" i="8" l="1"/>
  <c r="BA44" i="8" s="1"/>
  <c r="BB44" i="8" l="1"/>
  <c r="BC44" i="8" s="1"/>
  <c r="BD44" i="8" l="1"/>
  <c r="BE44" i="8" s="1"/>
  <c r="BF44" i="8" l="1"/>
  <c r="BG44" i="8" s="1"/>
  <c r="BH44" i="8" s="1"/>
  <c r="BI44" i="8" l="1"/>
  <c r="BJ44" i="8" s="1"/>
  <c r="BK44" i="8" s="1"/>
  <c r="AV40" i="8"/>
  <c r="V17" i="9" s="1"/>
  <c r="AU40" i="8"/>
  <c r="U17" i="9" s="1"/>
  <c r="AT40" i="8"/>
  <c r="T17" i="9" s="1"/>
  <c r="AS40" i="8"/>
  <c r="S17" i="9" s="1"/>
  <c r="AR40" i="8"/>
  <c r="R17" i="9" s="1"/>
  <c r="AQ40" i="8"/>
  <c r="Q17" i="9" s="1"/>
  <c r="AP40" i="8"/>
  <c r="P17" i="9" s="1"/>
  <c r="AO40" i="8"/>
  <c r="O17" i="9" s="1"/>
  <c r="AN40" i="8"/>
  <c r="N17" i="9" s="1"/>
  <c r="AM40" i="8"/>
  <c r="M17" i="9" s="1"/>
  <c r="AL40" i="8"/>
  <c r="L17" i="9" s="1"/>
  <c r="AK40" i="8"/>
  <c r="K17" i="9" s="1"/>
  <c r="AJ40" i="8"/>
  <c r="J17" i="9" s="1"/>
  <c r="AI40" i="8"/>
  <c r="I17" i="9" s="1"/>
  <c r="AH40" i="8"/>
  <c r="H17" i="9" s="1"/>
  <c r="AG40" i="8"/>
  <c r="G17" i="9" s="1"/>
  <c r="AF40" i="8"/>
  <c r="F17" i="9" s="1"/>
  <c r="AE40" i="8"/>
  <c r="E17" i="9" s="1"/>
  <c r="AD40" i="8"/>
  <c r="D17" i="9" s="1"/>
  <c r="AC40" i="8"/>
  <c r="C17" i="9" s="1"/>
  <c r="AB40" i="8"/>
  <c r="L40" i="8"/>
  <c r="AV32" i="8"/>
  <c r="V19" i="9" s="1"/>
  <c r="AU32" i="8"/>
  <c r="U19" i="9" s="1"/>
  <c r="AT32" i="8"/>
  <c r="T19" i="9" s="1"/>
  <c r="AS32" i="8"/>
  <c r="S19" i="9" s="1"/>
  <c r="AR32" i="8"/>
  <c r="R19" i="9" s="1"/>
  <c r="AQ32" i="8"/>
  <c r="Q19" i="9" s="1"/>
  <c r="AP32" i="8"/>
  <c r="P19" i="9" s="1"/>
  <c r="AO32" i="8"/>
  <c r="O19" i="9" s="1"/>
  <c r="AN32" i="8"/>
  <c r="N19" i="9" s="1"/>
  <c r="AM32" i="8"/>
  <c r="M19" i="9" s="1"/>
  <c r="AL32" i="8"/>
  <c r="L19" i="9" s="1"/>
  <c r="AK32" i="8"/>
  <c r="K19" i="9" s="1"/>
  <c r="AJ32" i="8"/>
  <c r="J19" i="9" s="1"/>
  <c r="AI32" i="8"/>
  <c r="I19" i="9" s="1"/>
  <c r="AH32" i="8"/>
  <c r="H19" i="9" s="1"/>
  <c r="AG32" i="8"/>
  <c r="G19" i="9" s="1"/>
  <c r="AF32" i="8"/>
  <c r="F19" i="9" s="1"/>
  <c r="AE32" i="8"/>
  <c r="E19" i="9" s="1"/>
  <c r="AD32" i="8"/>
  <c r="D19" i="9" s="1"/>
  <c r="AC32" i="8"/>
  <c r="C19" i="9" s="1"/>
  <c r="AB32" i="8"/>
  <c r="L32" i="8"/>
  <c r="AV28" i="8"/>
  <c r="V16" i="9" s="1"/>
  <c r="AU28" i="8"/>
  <c r="U16" i="9" s="1"/>
  <c r="AT28" i="8"/>
  <c r="T16" i="9" s="1"/>
  <c r="AS28" i="8"/>
  <c r="S16" i="9" s="1"/>
  <c r="AR28" i="8"/>
  <c r="R16" i="9" s="1"/>
  <c r="AQ28" i="8"/>
  <c r="Q16" i="9" s="1"/>
  <c r="AP28" i="8"/>
  <c r="P16" i="9" s="1"/>
  <c r="AO28" i="8"/>
  <c r="O16" i="9" s="1"/>
  <c r="AN28" i="8"/>
  <c r="N16" i="9" s="1"/>
  <c r="AM28" i="8"/>
  <c r="M16" i="9" s="1"/>
  <c r="AL28" i="8"/>
  <c r="L16" i="9" s="1"/>
  <c r="AK28" i="8"/>
  <c r="K16" i="9" s="1"/>
  <c r="AJ28" i="8"/>
  <c r="J16" i="9" s="1"/>
  <c r="AI28" i="8"/>
  <c r="I16" i="9" s="1"/>
  <c r="AH28" i="8"/>
  <c r="H16" i="9" s="1"/>
  <c r="AG28" i="8"/>
  <c r="G16" i="9" s="1"/>
  <c r="AF28" i="8"/>
  <c r="F16" i="9" s="1"/>
  <c r="AE28" i="8"/>
  <c r="E16" i="9" s="1"/>
  <c r="AD28" i="8"/>
  <c r="D16" i="9" s="1"/>
  <c r="AC28" i="8"/>
  <c r="C16" i="9" s="1"/>
  <c r="AB28" i="8"/>
  <c r="L28" i="8"/>
  <c r="AV23" i="8"/>
  <c r="V15" i="9" s="1"/>
  <c r="AU23" i="8"/>
  <c r="U15" i="9" s="1"/>
  <c r="AT23" i="8"/>
  <c r="T15" i="9" s="1"/>
  <c r="AS23" i="8"/>
  <c r="S15" i="9" s="1"/>
  <c r="AR23" i="8"/>
  <c r="R15" i="9" s="1"/>
  <c r="R24" i="9" s="1"/>
  <c r="R27" i="9" s="1"/>
  <c r="AQ23" i="8"/>
  <c r="Q15" i="9" s="1"/>
  <c r="AP23" i="8"/>
  <c r="P15" i="9" s="1"/>
  <c r="AO23" i="8"/>
  <c r="O15" i="9" s="1"/>
  <c r="AN23" i="8"/>
  <c r="N15" i="9" s="1"/>
  <c r="AM23" i="8"/>
  <c r="M15" i="9" s="1"/>
  <c r="AL23" i="8"/>
  <c r="L15" i="9" s="1"/>
  <c r="AK23" i="8"/>
  <c r="K15" i="9" s="1"/>
  <c r="AJ23" i="8"/>
  <c r="J15" i="9" s="1"/>
  <c r="J24" i="9" s="1"/>
  <c r="J27" i="9" s="1"/>
  <c r="AI23" i="8"/>
  <c r="I15" i="9" s="1"/>
  <c r="AH23" i="8"/>
  <c r="H15" i="9" s="1"/>
  <c r="AG23" i="8"/>
  <c r="G15" i="9" s="1"/>
  <c r="AF23" i="8"/>
  <c r="F15" i="9" s="1"/>
  <c r="AE23" i="8"/>
  <c r="E15" i="9" s="1"/>
  <c r="AD23" i="8"/>
  <c r="D15" i="9" s="1"/>
  <c r="AC23" i="8"/>
  <c r="C15" i="9" s="1"/>
  <c r="C24" i="9" s="1"/>
  <c r="C27" i="9" s="1"/>
  <c r="AB23" i="8"/>
  <c r="L23" i="8"/>
  <c r="T24" i="9" l="1"/>
  <c r="T27" i="9" s="1"/>
  <c r="M24" i="9"/>
  <c r="M27" i="9" s="1"/>
  <c r="U24" i="9"/>
  <c r="U27" i="9" s="1"/>
  <c r="V24" i="9"/>
  <c r="V27" i="9" s="1"/>
  <c r="L24" i="9"/>
  <c r="L27" i="9" s="1"/>
  <c r="N24" i="9"/>
  <c r="N27" i="9" s="1"/>
  <c r="D24" i="9"/>
  <c r="D27" i="9" s="1"/>
  <c r="K24" i="9"/>
  <c r="K27" i="9" s="1"/>
  <c r="S24" i="9"/>
  <c r="S27" i="9" s="1"/>
  <c r="E24" i="9"/>
  <c r="E27" i="9" s="1"/>
  <c r="G24" i="9"/>
  <c r="G27" i="9" s="1"/>
  <c r="F24" i="9"/>
  <c r="F27" i="9" s="1"/>
  <c r="O24" i="9"/>
  <c r="O27" i="9" s="1"/>
  <c r="H24" i="9"/>
  <c r="H27" i="9" s="1"/>
  <c r="P24" i="9"/>
  <c r="P27" i="9" s="1"/>
  <c r="I24" i="9"/>
  <c r="I27" i="9" s="1"/>
  <c r="Q24" i="9"/>
  <c r="Q27" i="9" s="1"/>
  <c r="BK40" i="8"/>
  <c r="BA32" i="8"/>
  <c r="AX28" i="8"/>
  <c r="AW23" i="8"/>
  <c r="AV6" i="8"/>
  <c r="V20" i="9" s="1"/>
  <c r="AU6" i="8"/>
  <c r="U20" i="9" s="1"/>
  <c r="AT6" i="8"/>
  <c r="T20" i="9" s="1"/>
  <c r="AS6" i="8"/>
  <c r="S20" i="9" s="1"/>
  <c r="AR6" i="8"/>
  <c r="R20" i="9" s="1"/>
  <c r="AQ6" i="8"/>
  <c r="Q20" i="9" s="1"/>
  <c r="AP6" i="8"/>
  <c r="P20" i="9" s="1"/>
  <c r="AO6" i="8"/>
  <c r="O20" i="9" s="1"/>
  <c r="AN6" i="8"/>
  <c r="N20" i="9" s="1"/>
  <c r="AM6" i="8"/>
  <c r="M20" i="9" s="1"/>
  <c r="AL6" i="8"/>
  <c r="L20" i="9" s="1"/>
  <c r="AK6" i="8"/>
  <c r="K20" i="9" s="1"/>
  <c r="AJ6" i="8"/>
  <c r="J20" i="9" s="1"/>
  <c r="AI6" i="8"/>
  <c r="I20" i="9" s="1"/>
  <c r="AH6" i="8"/>
  <c r="H20" i="9" s="1"/>
  <c r="AG6" i="8"/>
  <c r="G20" i="9" s="1"/>
  <c r="AF6" i="8"/>
  <c r="F20" i="9" s="1"/>
  <c r="AE6" i="8"/>
  <c r="E20" i="9" s="1"/>
  <c r="AD6" i="8"/>
  <c r="D20" i="9" s="1"/>
  <c r="AC6" i="8"/>
  <c r="C20" i="9" s="1"/>
  <c r="AB6" i="8"/>
  <c r="L6" i="8"/>
  <c r="AW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tc={3EE82390-5BC4-4C47-AE0F-A191264D6B05}</author>
  </authors>
  <commentList>
    <comment ref="H41" authorId="0" shapeId="0" xr:uid="{3EE82390-5BC4-4C47-AE0F-A191264D6B0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Disregard that. That was for another borrowing. There was no loan forgiveness on the WWTP
</t>
      </text>
    </comment>
  </commentList>
</comments>
</file>

<file path=xl/sharedStrings.xml><?xml version="1.0" encoding="utf-8"?>
<sst xmlns="http://schemas.openxmlformats.org/spreadsheetml/2006/main" count="560" uniqueCount="171">
  <si>
    <t>Water</t>
  </si>
  <si>
    <t>Sewer</t>
  </si>
  <si>
    <t>END</t>
  </si>
  <si>
    <t>Total</t>
  </si>
  <si>
    <t>Sub Total</t>
  </si>
  <si>
    <t>Admin Fee</t>
  </si>
  <si>
    <t>Interest</t>
  </si>
  <si>
    <t>Principal</t>
  </si>
  <si>
    <t>Water Enterprise Fund Totals</t>
  </si>
  <si>
    <t>Sewer Enterprise Fund Totals</t>
  </si>
  <si>
    <t>Outside</t>
  </si>
  <si>
    <t>W</t>
  </si>
  <si>
    <t>S</t>
  </si>
  <si>
    <t>G</t>
  </si>
  <si>
    <t>Inside</t>
  </si>
  <si>
    <t>O</t>
  </si>
  <si>
    <t>I</t>
  </si>
  <si>
    <t xml:space="preserve"> </t>
  </si>
  <si>
    <t>TOTAL</t>
  </si>
  <si>
    <t>TULLY FIRE STATION</t>
  </si>
  <si>
    <t>Water - North Main Street</t>
  </si>
  <si>
    <t>Approved loan amount: 1,120,955 - loan forgiveness: 446,140</t>
  </si>
  <si>
    <t>DWP-22-04</t>
  </si>
  <si>
    <t>6/21/2021  ATM Art. 21 $3,354,000 (Water and Sewer)</t>
  </si>
  <si>
    <t>Matures 1/15/2044</t>
  </si>
  <si>
    <t>Admin (0.15%)</t>
  </si>
  <si>
    <t>Sewer - North Main Street</t>
  </si>
  <si>
    <t>DWP-22-04-A</t>
  </si>
  <si>
    <t>Water - North Main Street 2</t>
  </si>
  <si>
    <t>Matures 1/15/2045</t>
  </si>
  <si>
    <t>Origination</t>
  </si>
  <si>
    <t>ENTERPRISE DEBT</t>
  </si>
  <si>
    <t>Sewer - North Main Street 2</t>
  </si>
  <si>
    <t>CWP-21-52-A</t>
  </si>
  <si>
    <t>CWP-21-52</t>
  </si>
  <si>
    <t>Approved loan amount: 1,405,855 - loan forgiveness: 244,619</t>
  </si>
  <si>
    <t>Sewer - Line Replacement Art 22</t>
  </si>
  <si>
    <t>Series 2009</t>
  </si>
  <si>
    <t>Matures 2/9/2048</t>
  </si>
  <si>
    <t>5/7/2007  ATM Art. 22  $580,000 Authorized</t>
  </si>
  <si>
    <t>CW-09-37</t>
  </si>
  <si>
    <t>Sewer - WPAT Engineering Services</t>
  </si>
  <si>
    <t>Matures 7/15/2032</t>
  </si>
  <si>
    <t>Original loan amount: $350,000 - paydown: $14,158 - balance: $-90.78</t>
  </si>
  <si>
    <t>Sewer - Treatment Plant Upgrade</t>
  </si>
  <si>
    <t>LN 17 &amp; 19</t>
  </si>
  <si>
    <t xml:space="preserve">6/17/2019  ATM Art. 10 $15,981,000 </t>
  </si>
  <si>
    <t>Sewer - Influent Pumps Replacement VFDS</t>
  </si>
  <si>
    <t xml:space="preserve">6/17/2024  ATM Art. 19 $1,500,000 </t>
  </si>
  <si>
    <t>Water - Water Tower Potable Water/Fire Suppression System</t>
  </si>
  <si>
    <t xml:space="preserve">6/17/2024  ATM Art. 26 $1,000,000 </t>
  </si>
  <si>
    <t>Total Proof</t>
  </si>
  <si>
    <t>Variance</t>
  </si>
  <si>
    <t>Total Variance</t>
  </si>
  <si>
    <t>FY TOTALS</t>
  </si>
  <si>
    <t>SEWER LINE - ART 22</t>
  </si>
  <si>
    <t>SEWER WPAT</t>
  </si>
  <si>
    <t>WWTP UPGRADE</t>
  </si>
  <si>
    <t>WATER - NORTH MAIN</t>
  </si>
  <si>
    <t>FY29</t>
  </si>
  <si>
    <t>FY28</t>
  </si>
  <si>
    <t>FY27</t>
  </si>
  <si>
    <t>FY26</t>
  </si>
  <si>
    <t>PAID</t>
  </si>
  <si>
    <t>ESCO/ENERGY LOAN</t>
  </si>
  <si>
    <t>NORTH MAIN ENGINEERING</t>
  </si>
  <si>
    <t>Matures 4/1/2031</t>
  </si>
  <si>
    <t>ESCO - Energy Loan</t>
  </si>
  <si>
    <t>Energy</t>
  </si>
  <si>
    <t>SEWER</t>
  </si>
  <si>
    <t>WATER</t>
  </si>
  <si>
    <t>Tully Fire Station</t>
  </si>
  <si>
    <t>Building</t>
  </si>
  <si>
    <t>Matures 2/17/2048</t>
  </si>
  <si>
    <t xml:space="preserve">     ENTERPRISE GRAND TOTALS</t>
  </si>
  <si>
    <t>6/15/2009 ATM Art. 21 $2,000,000</t>
  </si>
  <si>
    <t>6/15/2009 ATM Art. 23 - $350,000 - Refunding Loan</t>
  </si>
  <si>
    <t>3/12/2014?</t>
  </si>
  <si>
    <t>5/7/2007 ATM Art. 38   $1,300,000 (building)  Art. 39 $135,000 (design)</t>
  </si>
  <si>
    <t>Bldg/Dept Equip</t>
  </si>
  <si>
    <t>Fire Roof / Ambulance</t>
  </si>
  <si>
    <t>x2738</t>
  </si>
  <si>
    <t>Dept Equip</t>
  </si>
  <si>
    <t>Matures 6/1/2025</t>
  </si>
  <si>
    <t>Fire Roof: 8/16/2018 STM Art. 4   $100,000</t>
  </si>
  <si>
    <t>Ambulance: 6/18/2019 ATM Art. 23   $295,000</t>
  </si>
  <si>
    <t>PSHLN 1-5</t>
  </si>
  <si>
    <t>Matures 7/15/2028</t>
  </si>
  <si>
    <t>Police Station Renovations</t>
  </si>
  <si>
    <t>Matures7/15/2024</t>
  </si>
  <si>
    <t>Refunding</t>
  </si>
  <si>
    <t>Fire Brush Truck - FY20</t>
  </si>
  <si>
    <t>School Technology - FY20</t>
  </si>
  <si>
    <t>M2 Highway Truck - FY20</t>
  </si>
  <si>
    <t>Dexter Park Repairs</t>
  </si>
  <si>
    <t>Sch Bldg</t>
  </si>
  <si>
    <t>School Building</t>
  </si>
  <si>
    <t>Rec Facilities/Butterfield - FY21</t>
  </si>
  <si>
    <t>Plow Truck - FY21</t>
  </si>
  <si>
    <t>Matures 7/15/2025</t>
  </si>
  <si>
    <t>Prob Firefighter Equip - FY21</t>
  </si>
  <si>
    <t>Police Cruiser - FY21</t>
  </si>
  <si>
    <t>FRCOG - FY21</t>
  </si>
  <si>
    <t xml:space="preserve">6/20/2023  ATM Art. 28 $843,000 </t>
  </si>
  <si>
    <t>School Solar Array</t>
  </si>
  <si>
    <t>Other</t>
  </si>
  <si>
    <t>Matures 6/1/2026</t>
  </si>
  <si>
    <t>Matures 6/1/2051</t>
  </si>
  <si>
    <t>6/19/2018 ATM Art. 27  $750,000</t>
  </si>
  <si>
    <t>North Main TIP Engineering (in same loan as School Building Project)</t>
  </si>
  <si>
    <t>School Building Project (in same loan as N Main St TIP Engineering)</t>
  </si>
  <si>
    <t>9/14/2020  STM Art. 16  $406,366.30</t>
  </si>
  <si>
    <t>44, 7</t>
  </si>
  <si>
    <t>44, 7 (3B)</t>
  </si>
  <si>
    <t>44, 29c, 1</t>
  </si>
  <si>
    <t>6/15/2020  ATM Art. 22  $15,697,704</t>
  </si>
  <si>
    <t>6/17/2019  ATM Art. 19  $473,229</t>
  </si>
  <si>
    <t>6/15/2020 ATM Art. 21  $208,000</t>
  </si>
  <si>
    <t>6/6/2014 ATM Art. 17  $151,235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</si>
  <si>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</si>
  <si>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</si>
  <si>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</si>
  <si>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</si>
  <si>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</si>
  <si>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</si>
  <si>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</si>
  <si>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</si>
  <si>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</si>
  <si>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</si>
  <si>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</si>
  <si>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</si>
  <si>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</si>
  <si>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</si>
  <si>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</si>
  <si>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</si>
  <si>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</si>
  <si>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</si>
  <si>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</si>
  <si>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FY49</t>
  </si>
  <si>
    <t>FY50</t>
  </si>
  <si>
    <t>FY51</t>
  </si>
  <si>
    <t>FY52</t>
  </si>
  <si>
    <t>FY53</t>
  </si>
  <si>
    <t>LONG TERM DEBT - FORECAST</t>
  </si>
  <si>
    <t>Updated 1/16/2025</t>
  </si>
  <si>
    <t>SEWER - NORTH MAIN</t>
  </si>
  <si>
    <t>SEWER - NORTH MAIN 2</t>
  </si>
  <si>
    <t>WATER - NORTH MAIN 2</t>
  </si>
  <si>
    <t>DEPT EQUIP --&gt; PSHLNs</t>
  </si>
  <si>
    <t>FY54</t>
  </si>
  <si>
    <t>FY55</t>
  </si>
  <si>
    <t>FY56</t>
  </si>
  <si>
    <t>FY57</t>
  </si>
  <si>
    <t>FY58</t>
  </si>
  <si>
    <t>FY59</t>
  </si>
  <si>
    <t>FY60</t>
  </si>
  <si>
    <t>FY61</t>
  </si>
  <si>
    <t>Totals</t>
  </si>
  <si>
    <t>*Does not include March Captial BAN</t>
  </si>
  <si>
    <t>*Does not include School BAN</t>
  </si>
  <si>
    <t>GENERAL GOVERNMENT DEBT</t>
  </si>
  <si>
    <t xml:space="preserve">       GENERAL GOVERNMENT GRAND TOTALS</t>
  </si>
  <si>
    <t xml:space="preserve">Ambulance </t>
  </si>
  <si>
    <t xml:space="preserve">6/20/2023  ATM Art. 36  $400,000 </t>
  </si>
  <si>
    <t>OUT- SCHOOL - Does not include BAN</t>
  </si>
  <si>
    <t>INSIDE TOTAL</t>
  </si>
  <si>
    <t>OUTSIDE TOTAL</t>
  </si>
  <si>
    <t>FY25</t>
  </si>
  <si>
    <t>CW-24-31</t>
  </si>
  <si>
    <t>Matures 8/16/2057</t>
  </si>
  <si>
    <t>*Note: This does not include any short term borrowing.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</si>
</sst>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_);[Red]\(0.00\)"/>
    <numFmt numFmtId="166" formatCode="&quot;$&quot;#,##0"/>
    <numFmt numFmtId="167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rgb="FF00B0F0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20" fillId="0" borderId="0"/>
  </cellStyleXfs>
  <cellXfs count="180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2" borderId="0" xfId="1" applyFont="1" applyFill="1"/>
    <xf numFmtId="0" fontId="5" fillId="2" borderId="0" xfId="1" applyFont="1" applyFill="1" applyAlignment="1">
      <alignment horizontal="right"/>
    </xf>
    <xf numFmtId="43" fontId="5" fillId="0" borderId="0" xfId="1" applyNumberFormat="1" applyFont="1"/>
    <xf numFmtId="0" fontId="5" fillId="3" borderId="2" xfId="1" applyFont="1" applyFill="1" applyBorder="1"/>
    <xf numFmtId="0" fontId="5" fillId="3" borderId="0" xfId="1" applyFont="1" applyFill="1"/>
    <xf numFmtId="0" fontId="5" fillId="3" borderId="0" xfId="1" applyFont="1" applyFill="1" applyAlignment="1">
      <alignment horizontal="right"/>
    </xf>
    <xf numFmtId="43" fontId="3" fillId="0" borderId="0" xfId="1" applyNumberFormat="1" applyFont="1"/>
    <xf numFmtId="43" fontId="5" fillId="0" borderId="4" xfId="1" applyNumberFormat="1" applyFont="1" applyBorder="1"/>
    <xf numFmtId="0" fontId="5" fillId="3" borderId="4" xfId="1" applyFont="1" applyFill="1" applyBorder="1"/>
    <xf numFmtId="43" fontId="5" fillId="0" borderId="1" xfId="1" applyNumberFormat="1" applyFont="1" applyBorder="1"/>
    <xf numFmtId="0" fontId="3" fillId="0" borderId="4" xfId="1" applyFont="1" applyBorder="1" applyAlignment="1">
      <alignment horizontal="center"/>
    </xf>
    <xf numFmtId="0" fontId="3" fillId="5" borderId="0" xfId="1" applyFont="1" applyFill="1" applyAlignment="1">
      <alignment horizontal="center"/>
    </xf>
    <xf numFmtId="0" fontId="3" fillId="3" borderId="0" xfId="1" applyFont="1" applyFill="1"/>
    <xf numFmtId="0" fontId="3" fillId="2" borderId="4" xfId="1" applyFont="1" applyFill="1" applyBorder="1"/>
    <xf numFmtId="0" fontId="3" fillId="2" borderId="0" xfId="1" applyFont="1" applyFill="1"/>
    <xf numFmtId="0" fontId="3" fillId="3" borderId="4" xfId="1" applyFont="1" applyFill="1" applyBorder="1"/>
    <xf numFmtId="43" fontId="3" fillId="0" borderId="1" xfId="1" applyNumberFormat="1" applyFont="1" applyBorder="1"/>
    <xf numFmtId="0" fontId="4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3" fontId="4" fillId="0" borderId="5" xfId="1" applyNumberFormat="1" applyFont="1" applyBorder="1" applyAlignment="1">
      <alignment horizontal="center"/>
    </xf>
    <xf numFmtId="14" fontId="4" fillId="0" borderId="4" xfId="1" applyNumberFormat="1" applyFont="1" applyBorder="1" applyAlignment="1">
      <alignment horizontal="center"/>
    </xf>
    <xf numFmtId="0" fontId="8" fillId="0" borderId="0" xfId="8"/>
    <xf numFmtId="0" fontId="5" fillId="5" borderId="0" xfId="1" applyFont="1" applyFill="1"/>
    <xf numFmtId="0" fontId="9" fillId="5" borderId="0" xfId="1" applyFont="1" applyFill="1"/>
    <xf numFmtId="0" fontId="3" fillId="5" borderId="0" xfId="1" applyFont="1" applyFill="1"/>
    <xf numFmtId="43" fontId="3" fillId="5" borderId="1" xfId="1" applyNumberFormat="1" applyFont="1" applyFill="1" applyBorder="1"/>
    <xf numFmtId="43" fontId="3" fillId="5" borderId="0" xfId="1" applyNumberFormat="1" applyFont="1" applyFill="1"/>
    <xf numFmtId="0" fontId="3" fillId="0" borderId="0" xfId="1" applyFont="1"/>
    <xf numFmtId="0" fontId="3" fillId="0" borderId="7" xfId="1" applyFont="1" applyBorder="1"/>
    <xf numFmtId="43" fontId="3" fillId="0" borderId="8" xfId="1" applyNumberFormat="1" applyFont="1" applyBorder="1"/>
    <xf numFmtId="0" fontId="10" fillId="0" borderId="0" xfId="1" applyFont="1"/>
    <xf numFmtId="0" fontId="3" fillId="0" borderId="0" xfId="1" quotePrefix="1" applyFont="1" applyAlignment="1">
      <alignment horizontal="left"/>
    </xf>
    <xf numFmtId="0" fontId="11" fillId="0" borderId="0" xfId="1" applyFont="1"/>
    <xf numFmtId="14" fontId="3" fillId="3" borderId="0" xfId="1" applyNumberFormat="1" applyFont="1" applyFill="1"/>
    <xf numFmtId="14" fontId="3" fillId="3" borderId="4" xfId="1" applyNumberFormat="1" applyFont="1" applyFill="1" applyBorder="1"/>
    <xf numFmtId="43" fontId="5" fillId="3" borderId="1" xfId="1" applyNumberFormat="1" applyFont="1" applyFill="1" applyBorder="1"/>
    <xf numFmtId="0" fontId="5" fillId="3" borderId="7" xfId="1" applyFont="1" applyFill="1" applyBorder="1"/>
    <xf numFmtId="43" fontId="5" fillId="3" borderId="8" xfId="1" applyNumberFormat="1" applyFont="1" applyFill="1" applyBorder="1"/>
    <xf numFmtId="14" fontId="3" fillId="2" borderId="0" xfId="1" applyNumberFormat="1" applyFont="1" applyFill="1"/>
    <xf numFmtId="0" fontId="12" fillId="2" borderId="0" xfId="1" applyFont="1" applyFill="1"/>
    <xf numFmtId="49" fontId="3" fillId="2" borderId="0" xfId="1" applyNumberFormat="1" applyFont="1" applyFill="1" applyAlignment="1">
      <alignment horizontal="right"/>
    </xf>
    <xf numFmtId="0" fontId="13" fillId="2" borderId="4" xfId="1" applyFont="1" applyFill="1" applyBorder="1"/>
    <xf numFmtId="14" fontId="3" fillId="2" borderId="4" xfId="1" applyNumberFormat="1" applyFont="1" applyFill="1" applyBorder="1"/>
    <xf numFmtId="14" fontId="5" fillId="2" borderId="0" xfId="1" applyNumberFormat="1" applyFont="1" applyFill="1"/>
    <xf numFmtId="43" fontId="5" fillId="2" borderId="1" xfId="1" applyNumberFormat="1" applyFont="1" applyFill="1" applyBorder="1"/>
    <xf numFmtId="0" fontId="5" fillId="2" borderId="4" xfId="1" applyFont="1" applyFill="1" applyBorder="1"/>
    <xf numFmtId="0" fontId="5" fillId="2" borderId="7" xfId="1" applyFont="1" applyFill="1" applyBorder="1"/>
    <xf numFmtId="43" fontId="5" fillId="2" borderId="8" xfId="1" applyNumberFormat="1" applyFont="1" applyFill="1" applyBorder="1"/>
    <xf numFmtId="0" fontId="3" fillId="0" borderId="4" xfId="1" applyFont="1" applyBorder="1" applyAlignment="1">
      <alignment horizontal="left"/>
    </xf>
    <xf numFmtId="14" fontId="5" fillId="3" borderId="0" xfId="1" applyNumberFormat="1" applyFont="1" applyFill="1"/>
    <xf numFmtId="0" fontId="3" fillId="0" borderId="0" xfId="1" applyFont="1" applyAlignment="1">
      <alignment horizontal="left"/>
    </xf>
    <xf numFmtId="0" fontId="3" fillId="0" borderId="0" xfId="1" quotePrefix="1" applyFont="1" applyAlignment="1">
      <alignment horizontal="center"/>
    </xf>
    <xf numFmtId="14" fontId="5" fillId="0" borderId="0" xfId="1" applyNumberFormat="1" applyFont="1" applyAlignment="1">
      <alignment horizontal="right"/>
    </xf>
    <xf numFmtId="165" fontId="3" fillId="5" borderId="0" xfId="1" applyNumberFormat="1" applyFont="1" applyFill="1"/>
    <xf numFmtId="165" fontId="3" fillId="0" borderId="0" xfId="1" applyNumberFormat="1" applyFont="1"/>
    <xf numFmtId="165" fontId="5" fillId="0" borderId="0" xfId="1" applyNumberFormat="1" applyFont="1"/>
    <xf numFmtId="165" fontId="5" fillId="0" borderId="4" xfId="1" applyNumberFormat="1" applyFont="1" applyBorder="1"/>
    <xf numFmtId="166" fontId="8" fillId="0" borderId="0" xfId="8" applyNumberFormat="1"/>
    <xf numFmtId="0" fontId="3" fillId="0" borderId="0" xfId="1" quotePrefix="1" applyFont="1"/>
    <xf numFmtId="0" fontId="5" fillId="0" borderId="0" xfId="1" applyFont="1" applyAlignment="1">
      <alignment horizontal="right"/>
    </xf>
    <xf numFmtId="43" fontId="5" fillId="0" borderId="8" xfId="1" applyNumberFormat="1" applyFont="1" applyBorder="1"/>
    <xf numFmtId="10" fontId="3" fillId="2" borderId="0" xfId="1" applyNumberFormat="1" applyFont="1" applyFill="1" applyAlignment="1">
      <alignment horizontal="center"/>
    </xf>
    <xf numFmtId="10" fontId="3" fillId="3" borderId="0" xfId="1" applyNumberFormat="1" applyFont="1" applyFill="1" applyAlignment="1">
      <alignment horizontal="center"/>
    </xf>
    <xf numFmtId="0" fontId="12" fillId="3" borderId="0" xfId="1" applyFont="1" applyFill="1"/>
    <xf numFmtId="49" fontId="3" fillId="3" borderId="0" xfId="1" applyNumberFormat="1" applyFont="1" applyFill="1" applyAlignment="1">
      <alignment horizontal="right"/>
    </xf>
    <xf numFmtId="0" fontId="13" fillId="3" borderId="4" xfId="1" applyFont="1" applyFill="1" applyBorder="1"/>
    <xf numFmtId="0" fontId="5" fillId="7" borderId="0" xfId="1" applyFont="1" applyFill="1" applyAlignment="1">
      <alignment horizontal="right"/>
    </xf>
    <xf numFmtId="0" fontId="5" fillId="7" borderId="0" xfId="1" applyFont="1" applyFill="1"/>
    <xf numFmtId="43" fontId="5" fillId="7" borderId="1" xfId="1" applyNumberFormat="1" applyFont="1" applyFill="1" applyBorder="1"/>
    <xf numFmtId="165" fontId="5" fillId="7" borderId="0" xfId="1" applyNumberFormat="1" applyFont="1" applyFill="1"/>
    <xf numFmtId="43" fontId="5" fillId="7" borderId="0" xfId="1" applyNumberFormat="1" applyFont="1" applyFill="1"/>
    <xf numFmtId="0" fontId="5" fillId="7" borderId="9" xfId="1" applyFont="1" applyFill="1" applyBorder="1"/>
    <xf numFmtId="43" fontId="5" fillId="7" borderId="6" xfId="1" applyNumberFormat="1" applyFont="1" applyFill="1" applyBorder="1"/>
    <xf numFmtId="0" fontId="5" fillId="0" borderId="4" xfId="1" applyFont="1" applyBorder="1" applyAlignment="1">
      <alignment horizontal="left"/>
    </xf>
    <xf numFmtId="14" fontId="5" fillId="7" borderId="0" xfId="1" applyNumberFormat="1" applyFont="1" applyFill="1"/>
    <xf numFmtId="0" fontId="10" fillId="7" borderId="0" xfId="1" applyFont="1" applyFill="1"/>
    <xf numFmtId="14" fontId="5" fillId="7" borderId="0" xfId="1" applyNumberFormat="1" applyFont="1" applyFill="1" applyAlignment="1">
      <alignment horizontal="right"/>
    </xf>
    <xf numFmtId="0" fontId="14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14" fontId="14" fillId="0" borderId="4" xfId="1" applyNumberFormat="1" applyFont="1" applyBorder="1" applyAlignment="1">
      <alignment horizontal="left"/>
    </xf>
    <xf numFmtId="0" fontId="3" fillId="5" borderId="0" xfId="1" applyFont="1" applyFill="1" applyAlignment="1">
      <alignment horizontal="left"/>
    </xf>
    <xf numFmtId="4" fontId="3" fillId="0" borderId="0" xfId="1" quotePrefix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8" applyAlignment="1">
      <alignment horizontal="left"/>
    </xf>
    <xf numFmtId="167" fontId="3" fillId="3" borderId="0" xfId="1" applyNumberFormat="1" applyFont="1" applyFill="1" applyAlignment="1">
      <alignment horizontal="center"/>
    </xf>
    <xf numFmtId="43" fontId="8" fillId="0" borderId="0" xfId="8" applyNumberFormat="1"/>
    <xf numFmtId="43" fontId="5" fillId="3" borderId="0" xfId="1" applyNumberFormat="1" applyFont="1" applyFill="1"/>
    <xf numFmtId="43" fontId="5" fillId="3" borderId="7" xfId="1" applyNumberFormat="1" applyFont="1" applyFill="1" applyBorder="1"/>
    <xf numFmtId="43" fontId="5" fillId="2" borderId="0" xfId="1" applyNumberFormat="1" applyFont="1" applyFill="1"/>
    <xf numFmtId="165" fontId="5" fillId="2" borderId="0" xfId="1" applyNumberFormat="1" applyFont="1" applyFill="1"/>
    <xf numFmtId="43" fontId="5" fillId="2" borderId="7" xfId="1" applyNumberFormat="1" applyFont="1" applyFill="1" applyBorder="1"/>
    <xf numFmtId="165" fontId="5" fillId="2" borderId="7" xfId="1" applyNumberFormat="1" applyFont="1" applyFill="1" applyBorder="1"/>
    <xf numFmtId="43" fontId="5" fillId="3" borderId="2" xfId="1" applyNumberFormat="1" applyFont="1" applyFill="1" applyBorder="1"/>
    <xf numFmtId="44" fontId="0" fillId="0" borderId="0" xfId="0" applyNumberFormat="1"/>
    <xf numFmtId="0" fontId="16" fillId="0" borderId="0" xfId="0" applyFont="1"/>
    <xf numFmtId="44" fontId="16" fillId="0" borderId="0" xfId="0" applyNumberFormat="1" applyFont="1"/>
    <xf numFmtId="0" fontId="16" fillId="0" borderId="0" xfId="0" applyFont="1" applyAlignment="1">
      <alignment horizontal="right"/>
    </xf>
    <xf numFmtId="4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8" borderId="0" xfId="1" applyFont="1" applyFill="1"/>
    <xf numFmtId="14" fontId="3" fillId="8" borderId="0" xfId="1" applyNumberFormat="1" applyFont="1" applyFill="1"/>
    <xf numFmtId="10" fontId="3" fillId="8" borderId="0" xfId="1" applyNumberFormat="1" applyFont="1" applyFill="1" applyAlignment="1">
      <alignment horizontal="center"/>
    </xf>
    <xf numFmtId="0" fontId="3" fillId="8" borderId="0" xfId="1" applyFont="1" applyFill="1"/>
    <xf numFmtId="0" fontId="12" fillId="8" borderId="0" xfId="1" applyFont="1" applyFill="1"/>
    <xf numFmtId="49" fontId="3" fillId="8" borderId="0" xfId="1" applyNumberFormat="1" applyFont="1" applyFill="1" applyAlignment="1">
      <alignment horizontal="right"/>
    </xf>
    <xf numFmtId="0" fontId="13" fillId="8" borderId="4" xfId="1" applyFont="1" applyFill="1" applyBorder="1"/>
    <xf numFmtId="14" fontId="3" fillId="8" borderId="4" xfId="1" applyNumberFormat="1" applyFont="1" applyFill="1" applyBorder="1"/>
    <xf numFmtId="0" fontId="3" fillId="8" borderId="4" xfId="1" applyFont="1" applyFill="1" applyBorder="1"/>
    <xf numFmtId="167" fontId="3" fillId="8" borderId="0" xfId="1" applyNumberFormat="1" applyFont="1" applyFill="1" applyAlignment="1">
      <alignment horizontal="center"/>
    </xf>
    <xf numFmtId="14" fontId="5" fillId="8" borderId="0" xfId="1" applyNumberFormat="1" applyFont="1" applyFill="1"/>
    <xf numFmtId="0" fontId="5" fillId="8" borderId="0" xfId="1" applyFont="1" applyFill="1" applyAlignment="1">
      <alignment horizontal="right"/>
    </xf>
    <xf numFmtId="0" fontId="5" fillId="8" borderId="4" xfId="1" applyFont="1" applyFill="1" applyBorder="1"/>
    <xf numFmtId="14" fontId="3" fillId="7" borderId="0" xfId="1" applyNumberFormat="1" applyFont="1" applyFill="1"/>
    <xf numFmtId="10" fontId="3" fillId="7" borderId="0" xfId="1" applyNumberFormat="1" applyFont="1" applyFill="1" applyAlignment="1">
      <alignment horizontal="center"/>
    </xf>
    <xf numFmtId="0" fontId="3" fillId="7" borderId="0" xfId="1" applyFont="1" applyFill="1"/>
    <xf numFmtId="49" fontId="3" fillId="7" borderId="0" xfId="1" applyNumberFormat="1" applyFont="1" applyFill="1" applyAlignment="1">
      <alignment horizontal="right"/>
    </xf>
    <xf numFmtId="0" fontId="13" fillId="7" borderId="4" xfId="1" applyFont="1" applyFill="1" applyBorder="1"/>
    <xf numFmtId="14" fontId="3" fillId="7" borderId="4" xfId="1" applyNumberFormat="1" applyFont="1" applyFill="1" applyBorder="1"/>
    <xf numFmtId="0" fontId="3" fillId="7" borderId="4" xfId="1" applyFont="1" applyFill="1" applyBorder="1"/>
    <xf numFmtId="0" fontId="5" fillId="7" borderId="4" xfId="1" applyFont="1" applyFill="1" applyBorder="1"/>
    <xf numFmtId="0" fontId="5" fillId="7" borderId="7" xfId="1" applyFont="1" applyFill="1" applyBorder="1"/>
    <xf numFmtId="43" fontId="5" fillId="7" borderId="8" xfId="1" applyNumberFormat="1" applyFont="1" applyFill="1" applyBorder="1"/>
    <xf numFmtId="43" fontId="5" fillId="7" borderId="7" xfId="1" applyNumberFormat="1" applyFont="1" applyFill="1" applyBorder="1"/>
    <xf numFmtId="43" fontId="5" fillId="8" borderId="1" xfId="1" applyNumberFormat="1" applyFont="1" applyFill="1" applyBorder="1"/>
    <xf numFmtId="43" fontId="5" fillId="8" borderId="0" xfId="1" applyNumberFormat="1" applyFont="1" applyFill="1"/>
    <xf numFmtId="0" fontId="5" fillId="8" borderId="7" xfId="1" applyFont="1" applyFill="1" applyBorder="1"/>
    <xf numFmtId="43" fontId="5" fillId="8" borderId="8" xfId="1" applyNumberFormat="1" applyFont="1" applyFill="1" applyBorder="1"/>
    <xf numFmtId="43" fontId="5" fillId="8" borderId="7" xfId="1" applyNumberFormat="1" applyFont="1" applyFill="1" applyBorder="1"/>
    <xf numFmtId="0" fontId="5" fillId="6" borderId="0" xfId="1" applyFont="1" applyFill="1"/>
    <xf numFmtId="14" fontId="3" fillId="6" borderId="0" xfId="1" applyNumberFormat="1" applyFont="1" applyFill="1"/>
    <xf numFmtId="10" fontId="3" fillId="6" borderId="0" xfId="1" applyNumberFormat="1" applyFont="1" applyFill="1" applyAlignment="1">
      <alignment horizontal="center"/>
    </xf>
    <xf numFmtId="0" fontId="3" fillId="6" borderId="0" xfId="1" applyFont="1" applyFill="1"/>
    <xf numFmtId="0" fontId="12" fillId="6" borderId="0" xfId="1" applyFont="1" applyFill="1"/>
    <xf numFmtId="49" fontId="3" fillId="6" borderId="0" xfId="1" applyNumberFormat="1" applyFont="1" applyFill="1" applyAlignment="1">
      <alignment horizontal="right"/>
    </xf>
    <xf numFmtId="0" fontId="13" fillId="6" borderId="4" xfId="1" applyFont="1" applyFill="1" applyBorder="1"/>
    <xf numFmtId="14" fontId="3" fillId="6" borderId="4" xfId="1" applyNumberFormat="1" applyFont="1" applyFill="1" applyBorder="1"/>
    <xf numFmtId="0" fontId="3" fillId="6" borderId="4" xfId="1" applyFont="1" applyFill="1" applyBorder="1"/>
    <xf numFmtId="0" fontId="12" fillId="9" borderId="0" xfId="1" applyFont="1" applyFill="1"/>
    <xf numFmtId="14" fontId="3" fillId="9" borderId="0" xfId="1" applyNumberFormat="1" applyFont="1" applyFill="1"/>
    <xf numFmtId="0" fontId="3" fillId="9" borderId="0" xfId="1" applyFont="1" applyFill="1"/>
    <xf numFmtId="49" fontId="3" fillId="9" borderId="0" xfId="1" applyNumberFormat="1" applyFont="1" applyFill="1" applyAlignment="1">
      <alignment horizontal="right"/>
    </xf>
    <xf numFmtId="0" fontId="13" fillId="9" borderId="4" xfId="1" applyFont="1" applyFill="1" applyBorder="1"/>
    <xf numFmtId="14" fontId="3" fillId="9" borderId="4" xfId="1" applyNumberFormat="1" applyFont="1" applyFill="1" applyBorder="1"/>
    <xf numFmtId="0" fontId="3" fillId="9" borderId="4" xfId="1" applyFont="1" applyFill="1" applyBorder="1"/>
    <xf numFmtId="0" fontId="5" fillId="9" borderId="0" xfId="1" applyFont="1" applyFill="1"/>
    <xf numFmtId="10" fontId="3" fillId="9" borderId="0" xfId="1" applyNumberFormat="1" applyFont="1" applyFill="1" applyAlignment="1">
      <alignment horizontal="center"/>
    </xf>
    <xf numFmtId="3" fontId="3" fillId="0" borderId="0" xfId="1" quotePrefix="1" applyNumberFormat="1" applyFont="1" applyAlignment="1">
      <alignment horizontal="left"/>
    </xf>
    <xf numFmtId="14" fontId="5" fillId="6" borderId="0" xfId="1" applyNumberFormat="1" applyFont="1" applyFill="1"/>
    <xf numFmtId="0" fontId="5" fillId="6" borderId="0" xfId="1" applyFont="1" applyFill="1" applyAlignment="1">
      <alignment horizontal="right"/>
    </xf>
    <xf numFmtId="43" fontId="5" fillId="6" borderId="1" xfId="1" applyNumberFormat="1" applyFont="1" applyFill="1" applyBorder="1"/>
    <xf numFmtId="43" fontId="5" fillId="6" borderId="0" xfId="1" applyNumberFormat="1" applyFont="1" applyFill="1"/>
    <xf numFmtId="0" fontId="5" fillId="6" borderId="4" xfId="1" applyFont="1" applyFill="1" applyBorder="1"/>
    <xf numFmtId="0" fontId="5" fillId="6" borderId="7" xfId="1" applyFont="1" applyFill="1" applyBorder="1"/>
    <xf numFmtId="43" fontId="5" fillId="6" borderId="8" xfId="1" applyNumberFormat="1" applyFont="1" applyFill="1" applyBorder="1"/>
    <xf numFmtId="43" fontId="5" fillId="6" borderId="7" xfId="1" applyNumberFormat="1" applyFont="1" applyFill="1" applyBorder="1"/>
    <xf numFmtId="0" fontId="18" fillId="0" borderId="2" xfId="0" applyFont="1" applyBorder="1"/>
    <xf numFmtId="0" fontId="18" fillId="0" borderId="0" xfId="0" applyFont="1"/>
    <xf numFmtId="44" fontId="16" fillId="0" borderId="0" xfId="0" applyNumberFormat="1" applyFont="1" applyAlignment="1">
      <alignment horizontal="left"/>
    </xf>
    <xf numFmtId="0" fontId="0" fillId="4" borderId="3" xfId="0" applyFill="1" applyBorder="1" applyAlignment="1">
      <alignment horizontal="center"/>
    </xf>
    <xf numFmtId="44" fontId="0" fillId="4" borderId="0" xfId="0" applyNumberFormat="1" applyFill="1"/>
    <xf numFmtId="44" fontId="16" fillId="4" borderId="0" xfId="0" applyNumberFormat="1" applyFont="1" applyFill="1"/>
    <xf numFmtId="44" fontId="0" fillId="4" borderId="3" xfId="0" applyNumberFormat="1" applyFill="1" applyBorder="1" applyAlignment="1">
      <alignment horizontal="center"/>
    </xf>
    <xf numFmtId="0" fontId="0" fillId="10" borderId="3" xfId="0" applyFill="1" applyBorder="1"/>
    <xf numFmtId="0" fontId="17" fillId="0" borderId="0" xfId="0" applyFont="1" applyAlignment="1">
      <alignment horizontal="left"/>
    </xf>
    <xf numFmtId="0" fontId="0" fillId="11" borderId="0" xfId="0" applyFill="1"/>
    <xf numFmtId="0" fontId="19" fillId="0" borderId="0" xfId="0" applyFont="1" applyAlignment="1">
      <alignment horizontal="right"/>
    </xf>
    <xf numFmtId="0" fontId="19" fillId="0" borderId="0" xfId="0" applyFont="1"/>
    <xf numFmtId="44" fontId="19" fillId="0" borderId="0" xfId="0" applyNumberFormat="1" applyFont="1"/>
    <xf numFmtId="44" fontId="19" fillId="4" borderId="0" xfId="0" applyNumberFormat="1" applyFont="1" applyFill="1"/>
    <xf numFmtId="9" fontId="0" fillId="0" borderId="0" xfId="0" applyNumberFormat="1"/>
    <xf numFmtId="0" fontId="0" fillId="0" borderId="2" xfId="0" applyBorder="1"/>
    <xf numFmtId="2" fontId="0" fillId="0" borderId="0" xfId="0" applyNumberFormat="1"/>
    <xf numFmtId="1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</cellXfs>
  <cellStyles count="10">
    <cellStyle name="Comma 2" xfId="3" xr:uid="{94A43C5A-2C55-4FAA-91F9-16FAAE9FCD35}"/>
    <cellStyle name="Comma 2 2" xfId="7" xr:uid="{79376208-B2B1-4C7A-A66E-C5CB02A948FD}"/>
    <cellStyle name="Currency 2" xfId="5" xr:uid="{089D94B7-3EF6-4C91-8FF7-66F0C7EA9219}"/>
    <cellStyle name="Normal" xfId="0" builtinId="0"/>
    <cellStyle name="Normal 2" xfId="1" xr:uid="{45B1CA3B-C0EF-44EE-89AC-0AD466E50E02}"/>
    <cellStyle name="Normal 2 2" xfId="6" xr:uid="{A3DDE442-FDB2-4B51-9EF3-FF6F4779E461}"/>
    <cellStyle name="Normal 3" xfId="8" xr:uid="{3E8FF85D-EB58-4DEF-BBE5-FB8D929B8FF9}"/>
    <cellStyle name="Normal 4" xfId="9" xr:uid="{6072769E-76BD-4B47-B363-08A2B1CF914F}"/>
    <cellStyle name="Normal 8" xfId="4" xr:uid="{2D1BAAFD-FD78-4BD5-85E1-AE6BA38EE8CA}"/>
    <cellStyle name="Percent 2" xfId="2" xr:uid="{F2FBADAC-F485-4FC9-BC3C-9A5B376B46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ownoforange-my.sharepoint.com/personal/treasurer_townoforange_org/Documents/Desktop/Treasurer/Treasurer%20Year%20End%20Reports/SOIform.xlsx" TargetMode="External"/><Relationship Id="rId1" Type="http://schemas.openxmlformats.org/officeDocument/2006/relationships/externalLinkPath" Target="Treasurer/Treasurer%20Year%20End%20Reports/SOI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F4">
            <v>2023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reasurer" id="{74935EC0-7052-4B5C-905D-C750FFA5252F}" userId="S::treasurer@townoforange.org::81a1d03c-8551-457b-b903-58a96867cd9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1" dT="2025-03-25T16:39:22.23" personId="{74935EC0-7052-4B5C-905D-C750FFA5252F}" id="{3EE82390-5BC4-4C47-AE0F-A191264D6B05}">
    <text xml:space="preserve">Disregard that. That was for another borrowing. There was no loan forgiveness on the WWTP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75DF-3FF9-4B65-92C5-80852E3E6F3B}">
  <sheetPr>
    <tabColor theme="7" tint="0.59999389629810485"/>
    <pageSetUpPr fitToPage="1"/>
  </sheetPr>
  <dimension ref="B1:BK172"/>
  <sheetViews>
    <sheetView zoomScaleNormal="100" workbookViewId="0">
      <pane xSplit="12" ySplit="1" topLeftCell="Z2" activePane="bottomRight" state="frozen"/>
      <selection pane="topRight" activeCell="M1" sqref="M1"/>
      <selection pane="bottomLeft" activeCell="A2" sqref="A2"/>
      <selection pane="bottomRight" activeCell="AA101" sqref="AA101"/>
    </sheetView>
  </sheetViews>
  <sheetFormatPr defaultRowHeight="15" x14ac:dyDescent="0.25"/>
  <cols>
    <col min="1" max="1" width="2.7109375" style="25" customWidth="1"/>
    <col min="2" max="2" width="11.42578125" style="88" customWidth="1"/>
    <col min="3" max="3" width="4.42578125" customWidth="1"/>
    <col min="4" max="4" width="6.7109375" customWidth="1"/>
    <col min="10" max="10" width="38.85546875" style="25" customWidth="1"/>
    <col min="11" max="11" width="13.5703125" style="25" customWidth="1"/>
    <col min="12" max="12" width="15.42578125" style="25" customWidth="1"/>
    <col min="13" max="13" width="10.7109375" style="25" customWidth="1"/>
    <col min="14" max="14" width="11.85546875" style="25" customWidth="1"/>
    <col min="15" max="15" width="12.42578125" style="25" customWidth="1"/>
    <col min="16" max="26" width="11.5703125" style="25" customWidth="1"/>
    <col min="27" max="27" width="13.140625" style="25" customWidth="1"/>
    <col min="28" max="28" width="11.5703125" style="25" customWidth="1"/>
    <col min="29" max="29" width="12.140625" style="25" customWidth="1"/>
    <col min="30" max="36" width="12.42578125" style="25" customWidth="1"/>
    <col min="37" max="41" width="12.85546875" style="25" customWidth="1"/>
    <col min="42" max="48" width="11.28515625" style="25" customWidth="1"/>
    <col min="49" max="49" width="12.85546875" style="25" customWidth="1"/>
    <col min="50" max="50" width="13.42578125" style="25" customWidth="1"/>
    <col min="51" max="51" width="10.7109375" style="25" customWidth="1"/>
    <col min="52" max="52" width="11" style="25" bestFit="1" customWidth="1"/>
    <col min="53" max="55" width="12.5703125" style="25" customWidth="1"/>
    <col min="56" max="56" width="13.42578125" style="25" customWidth="1"/>
    <col min="57" max="62" width="12.5703125" style="25" customWidth="1"/>
    <col min="63" max="63" width="14.28515625" style="25" customWidth="1"/>
    <col min="64" max="16384" width="9.140625" style="25"/>
  </cols>
  <sheetData>
    <row r="1" spans="2:63" s="21" customFormat="1" ht="23.25" customHeight="1" thickBot="1" x14ac:dyDescent="0.25">
      <c r="B1" s="84">
        <v>45666</v>
      </c>
      <c r="C1" s="81"/>
      <c r="D1" s="82" t="s">
        <v>160</v>
      </c>
      <c r="E1" s="83"/>
      <c r="F1" s="24"/>
      <c r="G1" s="24"/>
      <c r="H1" s="22"/>
      <c r="I1" s="22"/>
      <c r="J1" s="22"/>
      <c r="L1" s="23" t="s">
        <v>3</v>
      </c>
      <c r="M1" s="22">
        <v>2009</v>
      </c>
      <c r="N1" s="22">
        <v>2010</v>
      </c>
      <c r="O1" s="22">
        <v>2011</v>
      </c>
      <c r="P1" s="22">
        <v>2012</v>
      </c>
      <c r="Q1" s="22">
        <v>2013</v>
      </c>
      <c r="R1" s="22">
        <v>2014</v>
      </c>
      <c r="S1" s="22">
        <v>2015</v>
      </c>
      <c r="T1" s="22">
        <v>2016</v>
      </c>
      <c r="U1" s="22">
        <v>2017</v>
      </c>
      <c r="V1" s="22">
        <v>2018</v>
      </c>
      <c r="W1" s="22">
        <v>2019</v>
      </c>
      <c r="X1" s="22">
        <v>2020</v>
      </c>
      <c r="Y1" s="22">
        <v>2021</v>
      </c>
      <c r="Z1" s="22">
        <v>2022</v>
      </c>
      <c r="AA1" s="22">
        <v>2023</v>
      </c>
      <c r="AB1" s="22">
        <v>2024</v>
      </c>
      <c r="AC1" s="22">
        <v>2025</v>
      </c>
      <c r="AD1" s="22">
        <v>2026</v>
      </c>
      <c r="AE1" s="22">
        <v>2027</v>
      </c>
      <c r="AF1" s="22">
        <v>2028</v>
      </c>
      <c r="AG1" s="22">
        <v>2029</v>
      </c>
      <c r="AH1" s="22">
        <v>2030</v>
      </c>
      <c r="AI1" s="22">
        <v>2031</v>
      </c>
      <c r="AJ1" s="22">
        <v>2032</v>
      </c>
      <c r="AK1" s="22">
        <v>2033</v>
      </c>
      <c r="AL1" s="22">
        <v>2034</v>
      </c>
      <c r="AM1" s="22">
        <v>2035</v>
      </c>
      <c r="AN1" s="22">
        <v>2036</v>
      </c>
      <c r="AO1" s="22">
        <v>2037</v>
      </c>
      <c r="AP1" s="22">
        <v>2038</v>
      </c>
      <c r="AQ1" s="22">
        <v>2039</v>
      </c>
      <c r="AR1" s="22">
        <v>2040</v>
      </c>
      <c r="AS1" s="22">
        <v>2041</v>
      </c>
      <c r="AT1" s="22">
        <v>2042</v>
      </c>
      <c r="AU1" s="22">
        <v>2043</v>
      </c>
      <c r="AV1" s="22">
        <v>2044</v>
      </c>
      <c r="AW1" s="22">
        <v>2045</v>
      </c>
      <c r="AX1" s="22">
        <v>2046</v>
      </c>
      <c r="AY1" s="22">
        <v>2047</v>
      </c>
      <c r="AZ1" s="22">
        <v>2048</v>
      </c>
      <c r="BA1" s="22">
        <v>2049</v>
      </c>
      <c r="BB1" s="22">
        <v>2050</v>
      </c>
      <c r="BC1" s="22">
        <v>2051</v>
      </c>
      <c r="BD1" s="22">
        <v>2052</v>
      </c>
      <c r="BE1" s="22">
        <v>2053</v>
      </c>
      <c r="BF1" s="22">
        <v>5054</v>
      </c>
      <c r="BG1" s="22">
        <v>2055</v>
      </c>
      <c r="BH1" s="22">
        <v>2056</v>
      </c>
      <c r="BI1" s="22">
        <v>2057</v>
      </c>
      <c r="BJ1" s="22">
        <v>2058</v>
      </c>
      <c r="BK1" s="22">
        <v>2059</v>
      </c>
    </row>
    <row r="2" spans="2:63" s="31" customFormat="1" ht="12.75" x14ac:dyDescent="0.2">
      <c r="B2" s="85"/>
      <c r="C2" s="15"/>
      <c r="D2" s="15"/>
      <c r="E2" s="27"/>
      <c r="F2" s="26"/>
      <c r="G2" s="26"/>
      <c r="H2" s="27"/>
      <c r="I2" s="27"/>
      <c r="J2" s="27"/>
      <c r="K2" s="28"/>
      <c r="L2" s="29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</row>
    <row r="3" spans="2:63" s="34" customFormat="1" ht="12.75" x14ac:dyDescent="0.2">
      <c r="B3" s="54" t="s">
        <v>72</v>
      </c>
      <c r="C3" s="1" t="s">
        <v>16</v>
      </c>
      <c r="D3" s="1"/>
      <c r="E3" s="105" t="s">
        <v>13</v>
      </c>
      <c r="F3" s="106">
        <v>40226</v>
      </c>
      <c r="G3" s="107">
        <v>0.04</v>
      </c>
      <c r="H3" s="105" t="s">
        <v>71</v>
      </c>
      <c r="I3" s="108"/>
      <c r="J3" s="108"/>
      <c r="K3" s="31" t="s">
        <v>7</v>
      </c>
      <c r="L3" s="20">
        <v>1335000</v>
      </c>
      <c r="M3" s="10"/>
      <c r="N3" s="10">
        <v>0</v>
      </c>
      <c r="O3" s="10">
        <v>15540</v>
      </c>
      <c r="P3" s="10">
        <v>16161.6</v>
      </c>
      <c r="Q3" s="10">
        <v>16808.060000000001</v>
      </c>
      <c r="R3" s="10">
        <v>17480.39</v>
      </c>
      <c r="S3" s="10">
        <v>18179.599999999999</v>
      </c>
      <c r="T3" s="10">
        <v>18906.79</v>
      </c>
      <c r="U3" s="10">
        <v>19663.060000000001</v>
      </c>
      <c r="V3" s="10">
        <v>20449.580000000002</v>
      </c>
      <c r="W3" s="10">
        <v>21267.56</v>
      </c>
      <c r="X3" s="10">
        <v>22118.27</v>
      </c>
      <c r="Y3" s="10">
        <v>23003</v>
      </c>
      <c r="Z3" s="10">
        <v>23923.119999999999</v>
      </c>
      <c r="AA3" s="10">
        <v>24880.04</v>
      </c>
      <c r="AB3" s="10">
        <v>25875.24</v>
      </c>
      <c r="AC3" s="10">
        <v>26910.25</v>
      </c>
      <c r="AD3" s="10">
        <v>27986.66</v>
      </c>
      <c r="AE3" s="10">
        <v>29106.13</v>
      </c>
      <c r="AF3" s="10">
        <v>30270.37</v>
      </c>
      <c r="AG3" s="10">
        <v>31481.19</v>
      </c>
      <c r="AH3" s="10">
        <v>32740.44</v>
      </c>
      <c r="AI3" s="10">
        <v>34050.050000000003</v>
      </c>
      <c r="AJ3" s="10">
        <v>35412.06</v>
      </c>
      <c r="AK3" s="10">
        <v>36828.54</v>
      </c>
      <c r="AL3" s="10">
        <v>38301.68</v>
      </c>
      <c r="AM3" s="10">
        <v>39833.75</v>
      </c>
      <c r="AN3" s="10">
        <v>41427.1</v>
      </c>
      <c r="AO3" s="10">
        <v>43084.18</v>
      </c>
      <c r="AP3" s="10">
        <v>44807.55</v>
      </c>
      <c r="AQ3" s="10">
        <v>46599.85</v>
      </c>
      <c r="AR3" s="10">
        <v>48463.839999999997</v>
      </c>
      <c r="AS3" s="10">
        <v>50402.400000000001</v>
      </c>
      <c r="AT3" s="10">
        <v>52418.49</v>
      </c>
      <c r="AU3" s="10">
        <v>54515.23</v>
      </c>
      <c r="AV3" s="10">
        <v>56695.839999999997</v>
      </c>
      <c r="AW3" s="10">
        <v>58963.68</v>
      </c>
      <c r="AX3" s="10">
        <v>61322.22</v>
      </c>
      <c r="AY3" s="10">
        <v>63775.11</v>
      </c>
      <c r="AZ3" s="10">
        <v>65347.08</v>
      </c>
      <c r="BA3" s="6" t="s">
        <v>2</v>
      </c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2:63" s="34" customFormat="1" ht="12.75" x14ac:dyDescent="0.2">
      <c r="B4" s="86">
        <v>1335000</v>
      </c>
      <c r="C4" s="62"/>
      <c r="D4" s="62"/>
      <c r="E4" s="109"/>
      <c r="F4" s="106" t="s">
        <v>14</v>
      </c>
      <c r="G4" s="106"/>
      <c r="H4" s="108" t="s">
        <v>78</v>
      </c>
      <c r="I4" s="108"/>
      <c r="J4" s="108"/>
      <c r="K4" s="31" t="s">
        <v>6</v>
      </c>
      <c r="L4" s="20">
        <v>1283740.96</v>
      </c>
      <c r="M4" s="10"/>
      <c r="N4" s="10"/>
      <c r="O4" s="10">
        <v>53400</v>
      </c>
      <c r="P4" s="10">
        <v>52778.400000000001</v>
      </c>
      <c r="Q4" s="10">
        <v>52131.94</v>
      </c>
      <c r="R4" s="10">
        <v>51459.61</v>
      </c>
      <c r="S4" s="10">
        <v>50760.4</v>
      </c>
      <c r="T4" s="10">
        <v>50033.21</v>
      </c>
      <c r="U4" s="10">
        <v>49276.94</v>
      </c>
      <c r="V4" s="10">
        <v>48490.42</v>
      </c>
      <c r="W4" s="10">
        <v>47672.44</v>
      </c>
      <c r="X4" s="10">
        <v>46821.73</v>
      </c>
      <c r="Y4" s="10">
        <v>45937</v>
      </c>
      <c r="Z4" s="10">
        <v>45016.88</v>
      </c>
      <c r="AA4" s="10">
        <v>44059.96</v>
      </c>
      <c r="AB4" s="10">
        <v>43064.76</v>
      </c>
      <c r="AC4" s="10">
        <v>42029.75</v>
      </c>
      <c r="AD4" s="10">
        <v>40953.339999999997</v>
      </c>
      <c r="AE4" s="10">
        <v>39833.870000000003</v>
      </c>
      <c r="AF4" s="10">
        <v>38669.629999999997</v>
      </c>
      <c r="AG4" s="10">
        <v>37458.81</v>
      </c>
      <c r="AH4" s="10">
        <v>36199.56</v>
      </c>
      <c r="AI4" s="10">
        <v>34889.949999999997</v>
      </c>
      <c r="AJ4" s="10">
        <v>33527.94</v>
      </c>
      <c r="AK4" s="10">
        <v>32111.46</v>
      </c>
      <c r="AL4" s="10">
        <v>30638.32</v>
      </c>
      <c r="AM4" s="10">
        <v>29106.25</v>
      </c>
      <c r="AN4" s="10">
        <v>27512.9</v>
      </c>
      <c r="AO4" s="10">
        <v>25855.82</v>
      </c>
      <c r="AP4" s="10">
        <v>24132.45</v>
      </c>
      <c r="AQ4" s="10">
        <v>22340.15</v>
      </c>
      <c r="AR4" s="10">
        <v>20476.16</v>
      </c>
      <c r="AS4" s="10">
        <v>18537.599999999999</v>
      </c>
      <c r="AT4" s="10">
        <v>16521.509999999998</v>
      </c>
      <c r="AU4" s="10">
        <v>14424.77</v>
      </c>
      <c r="AV4" s="10">
        <v>12244.16</v>
      </c>
      <c r="AW4" s="10">
        <v>9976.32</v>
      </c>
      <c r="AX4" s="10">
        <v>7617.78</v>
      </c>
      <c r="AY4" s="10">
        <v>5164.8900000000003</v>
      </c>
      <c r="AZ4" s="10">
        <v>2613.88</v>
      </c>
      <c r="BA4" s="6" t="s">
        <v>2</v>
      </c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2:63" s="34" customFormat="1" ht="12.75" x14ac:dyDescent="0.2">
      <c r="B5" s="35"/>
      <c r="C5" s="35"/>
      <c r="D5" s="35"/>
      <c r="E5" s="109"/>
      <c r="F5" s="106" t="s">
        <v>72</v>
      </c>
      <c r="G5" s="106"/>
      <c r="H5" s="108" t="s">
        <v>73</v>
      </c>
      <c r="I5" s="108"/>
      <c r="J5" s="110"/>
      <c r="K5" s="31"/>
      <c r="L5" s="20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2:63" s="34" customFormat="1" ht="13.5" thickBot="1" x14ac:dyDescent="0.25">
      <c r="B6" s="52"/>
      <c r="C6" s="14"/>
      <c r="D6" s="14"/>
      <c r="E6" s="111"/>
      <c r="F6" s="112"/>
      <c r="G6" s="112"/>
      <c r="H6" s="113"/>
      <c r="I6" s="113"/>
      <c r="J6" s="113"/>
      <c r="K6" s="32" t="s">
        <v>4</v>
      </c>
      <c r="L6" s="33">
        <f>SUM(L3:L5)</f>
        <v>2618740.96</v>
      </c>
      <c r="M6" s="33"/>
      <c r="N6" s="33"/>
      <c r="O6" s="33">
        <f t="shared" ref="O6:R6" si="0">SUM(O3:O5)</f>
        <v>68940</v>
      </c>
      <c r="P6" s="33">
        <f t="shared" si="0"/>
        <v>68940</v>
      </c>
      <c r="Q6" s="33">
        <f t="shared" si="0"/>
        <v>68940</v>
      </c>
      <c r="R6" s="33">
        <f t="shared" si="0"/>
        <v>68940</v>
      </c>
      <c r="S6" s="33">
        <f>SUM(S3:S5)</f>
        <v>68940</v>
      </c>
      <c r="T6" s="33">
        <f t="shared" ref="T6:AZ6" si="1">SUM(T3:T5)</f>
        <v>68940</v>
      </c>
      <c r="U6" s="33">
        <f t="shared" si="1"/>
        <v>68940</v>
      </c>
      <c r="V6" s="33">
        <f t="shared" si="1"/>
        <v>68940</v>
      </c>
      <c r="W6" s="33">
        <f t="shared" si="1"/>
        <v>68940</v>
      </c>
      <c r="X6" s="33">
        <f t="shared" si="1"/>
        <v>68940</v>
      </c>
      <c r="Y6" s="33">
        <f t="shared" si="1"/>
        <v>68940</v>
      </c>
      <c r="Z6" s="33">
        <f t="shared" si="1"/>
        <v>68940</v>
      </c>
      <c r="AA6" s="33">
        <f t="shared" si="1"/>
        <v>68940</v>
      </c>
      <c r="AB6" s="33">
        <f t="shared" si="1"/>
        <v>68940</v>
      </c>
      <c r="AC6" s="33">
        <f t="shared" si="1"/>
        <v>68940</v>
      </c>
      <c r="AD6" s="33">
        <f t="shared" si="1"/>
        <v>68940</v>
      </c>
      <c r="AE6" s="33">
        <f t="shared" si="1"/>
        <v>68940</v>
      </c>
      <c r="AF6" s="33">
        <f t="shared" si="1"/>
        <v>68940</v>
      </c>
      <c r="AG6" s="33">
        <f t="shared" si="1"/>
        <v>68940</v>
      </c>
      <c r="AH6" s="33">
        <f t="shared" si="1"/>
        <v>68940</v>
      </c>
      <c r="AI6" s="33">
        <f t="shared" si="1"/>
        <v>68940</v>
      </c>
      <c r="AJ6" s="33">
        <f t="shared" si="1"/>
        <v>68940</v>
      </c>
      <c r="AK6" s="33">
        <f t="shared" si="1"/>
        <v>68940</v>
      </c>
      <c r="AL6" s="33">
        <f t="shared" si="1"/>
        <v>68940</v>
      </c>
      <c r="AM6" s="33">
        <f t="shared" si="1"/>
        <v>68940</v>
      </c>
      <c r="AN6" s="33">
        <f t="shared" si="1"/>
        <v>68940</v>
      </c>
      <c r="AO6" s="33">
        <f t="shared" si="1"/>
        <v>68940</v>
      </c>
      <c r="AP6" s="33">
        <f t="shared" si="1"/>
        <v>68940</v>
      </c>
      <c r="AQ6" s="33">
        <f t="shared" si="1"/>
        <v>68940</v>
      </c>
      <c r="AR6" s="33">
        <f t="shared" si="1"/>
        <v>68940</v>
      </c>
      <c r="AS6" s="33">
        <f t="shared" si="1"/>
        <v>68940</v>
      </c>
      <c r="AT6" s="33">
        <f t="shared" si="1"/>
        <v>68940</v>
      </c>
      <c r="AU6" s="33">
        <f t="shared" si="1"/>
        <v>68940</v>
      </c>
      <c r="AV6" s="33">
        <f t="shared" si="1"/>
        <v>68940</v>
      </c>
      <c r="AW6" s="33">
        <f t="shared" si="1"/>
        <v>68940</v>
      </c>
      <c r="AX6" s="33">
        <f t="shared" si="1"/>
        <v>68940</v>
      </c>
      <c r="AY6" s="33">
        <f t="shared" si="1"/>
        <v>68940</v>
      </c>
      <c r="AZ6" s="33">
        <f t="shared" si="1"/>
        <v>67960.960000000006</v>
      </c>
      <c r="BA6" s="64">
        <f>SUM(O6:AZ6)</f>
        <v>2618740.96</v>
      </c>
      <c r="BB6" s="64"/>
      <c r="BC6" s="64"/>
      <c r="BD6" s="64"/>
      <c r="BE6" s="64"/>
      <c r="BF6" s="64"/>
      <c r="BG6" s="64"/>
      <c r="BH6" s="64"/>
      <c r="BI6" s="64"/>
      <c r="BJ6" s="64"/>
      <c r="BK6" s="64"/>
    </row>
    <row r="7" spans="2:63" s="34" customFormat="1" ht="12.75" x14ac:dyDescent="0.2">
      <c r="B7" s="54" t="s">
        <v>79</v>
      </c>
      <c r="C7" s="1" t="s">
        <v>16</v>
      </c>
      <c r="D7" s="1"/>
      <c r="E7" s="105" t="s">
        <v>13</v>
      </c>
      <c r="F7" s="106">
        <v>43992</v>
      </c>
      <c r="G7" s="107">
        <v>1.7000000000000001E-2</v>
      </c>
      <c r="H7" s="105" t="s">
        <v>80</v>
      </c>
      <c r="I7" s="108"/>
      <c r="J7" s="108"/>
      <c r="K7" s="31" t="s">
        <v>7</v>
      </c>
      <c r="L7" s="20">
        <v>347800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>
        <v>69560</v>
      </c>
      <c r="Z7" s="10">
        <v>69560</v>
      </c>
      <c r="AA7" s="10">
        <v>69560</v>
      </c>
      <c r="AB7" s="58">
        <v>69560</v>
      </c>
      <c r="AC7" s="10">
        <v>69560</v>
      </c>
      <c r="AD7" s="6" t="s">
        <v>2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2:63" s="34" customFormat="1" ht="12.75" x14ac:dyDescent="0.2">
      <c r="B8" s="86">
        <v>347800</v>
      </c>
      <c r="C8" s="62"/>
      <c r="D8" s="62"/>
      <c r="E8" s="109"/>
      <c r="F8" s="106" t="s">
        <v>72</v>
      </c>
      <c r="G8" s="106"/>
      <c r="H8" s="108" t="s">
        <v>84</v>
      </c>
      <c r="I8" s="108"/>
      <c r="J8" s="108"/>
      <c r="K8" s="31" t="s">
        <v>6</v>
      </c>
      <c r="L8" s="20">
        <v>17589.990000000002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>
        <v>5764.79</v>
      </c>
      <c r="Z8" s="10">
        <v>4730.08</v>
      </c>
      <c r="AA8" s="10">
        <v>3547.56</v>
      </c>
      <c r="AB8" s="58">
        <v>2365.04</v>
      </c>
      <c r="AC8" s="10">
        <v>1182.52</v>
      </c>
      <c r="AD8" s="6" t="s">
        <v>2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2:63" s="34" customFormat="1" ht="12.75" x14ac:dyDescent="0.2">
      <c r="B9" s="35" t="s">
        <v>81</v>
      </c>
      <c r="C9" s="35"/>
      <c r="D9" s="35"/>
      <c r="E9" s="109"/>
      <c r="F9" s="106" t="s">
        <v>82</v>
      </c>
      <c r="G9" s="106"/>
      <c r="H9" s="106" t="s">
        <v>85</v>
      </c>
      <c r="I9" s="108"/>
      <c r="J9" s="110"/>
      <c r="K9" s="31"/>
      <c r="L9" s="2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58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2:63" s="34" customFormat="1" ht="13.5" thickBot="1" x14ac:dyDescent="0.25">
      <c r="B10" s="52"/>
      <c r="C10" s="14"/>
      <c r="D10" s="14"/>
      <c r="E10" s="111"/>
      <c r="F10" s="112" t="s">
        <v>14</v>
      </c>
      <c r="G10" s="112"/>
      <c r="H10" s="113" t="s">
        <v>83</v>
      </c>
      <c r="I10" s="113"/>
      <c r="J10" s="113"/>
      <c r="K10" s="32" t="s">
        <v>4</v>
      </c>
      <c r="L10" s="33">
        <f>SUM(L7:L9)</f>
        <v>365389.99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>
        <f t="shared" ref="Y10:AA10" si="2">SUM(Y7:Y9)</f>
        <v>75324.789999999994</v>
      </c>
      <c r="Z10" s="33">
        <f t="shared" si="2"/>
        <v>74290.080000000002</v>
      </c>
      <c r="AA10" s="33">
        <f t="shared" si="2"/>
        <v>73107.56</v>
      </c>
      <c r="AB10" s="33">
        <f>SUM(AB7:AB9)</f>
        <v>71925.039999999994</v>
      </c>
      <c r="AC10" s="33">
        <f>SUM(AC7:AC9)</f>
        <v>70742.52</v>
      </c>
      <c r="AD10" s="64">
        <f>SUM(Y10:AC10)</f>
        <v>365389.99</v>
      </c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</row>
    <row r="11" spans="2:63" s="34" customFormat="1" ht="12.75" x14ac:dyDescent="0.2">
      <c r="B11" s="54" t="s">
        <v>82</v>
      </c>
      <c r="C11" s="1" t="s">
        <v>16</v>
      </c>
      <c r="D11" s="1"/>
      <c r="E11" s="105" t="s">
        <v>13</v>
      </c>
      <c r="F11" s="106"/>
      <c r="G11" s="107"/>
      <c r="H11" s="105" t="s">
        <v>162</v>
      </c>
      <c r="I11" s="108"/>
      <c r="J11" s="108"/>
      <c r="K11" s="31" t="s">
        <v>7</v>
      </c>
      <c r="L11" s="20">
        <v>347800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>
        <v>69560</v>
      </c>
      <c r="Z11" s="10">
        <v>69560</v>
      </c>
      <c r="AA11" s="10">
        <v>69560</v>
      </c>
      <c r="AB11" s="58">
        <v>69560</v>
      </c>
      <c r="AC11" s="10">
        <v>69560</v>
      </c>
      <c r="AD11" s="6" t="s">
        <v>2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2:63" s="34" customFormat="1" ht="12.75" x14ac:dyDescent="0.2">
      <c r="B12" s="86"/>
      <c r="C12" s="62"/>
      <c r="D12" s="62"/>
      <c r="E12" s="109"/>
      <c r="F12" s="106" t="s">
        <v>82</v>
      </c>
      <c r="G12" s="106"/>
      <c r="H12" s="108" t="s">
        <v>163</v>
      </c>
      <c r="I12" s="108"/>
      <c r="J12" s="108"/>
      <c r="K12" s="31" t="s">
        <v>6</v>
      </c>
      <c r="L12" s="20">
        <v>17589.990000000002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>
        <v>5764.79</v>
      </c>
      <c r="Z12" s="10">
        <v>4730.08</v>
      </c>
      <c r="AA12" s="10">
        <v>3547.56</v>
      </c>
      <c r="AB12" s="58">
        <v>2365.04</v>
      </c>
      <c r="AC12" s="10">
        <v>1182.52</v>
      </c>
      <c r="AD12" s="6" t="s">
        <v>2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2:63" s="34" customFormat="1" ht="12.75" x14ac:dyDescent="0.2">
      <c r="B13" s="35"/>
      <c r="C13" s="35"/>
      <c r="D13" s="35"/>
      <c r="E13" s="109"/>
      <c r="F13" s="106" t="s">
        <v>14</v>
      </c>
      <c r="G13" s="106"/>
      <c r="H13" s="106"/>
      <c r="I13" s="108"/>
      <c r="J13" s="110"/>
      <c r="K13" s="31"/>
      <c r="L13" s="2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58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2:63" s="34" customFormat="1" ht="13.5" thickBot="1" x14ac:dyDescent="0.25">
      <c r="B14" s="52"/>
      <c r="C14" s="14"/>
      <c r="D14" s="14"/>
      <c r="E14" s="111"/>
      <c r="F14" s="112"/>
      <c r="G14" s="112"/>
      <c r="H14" s="113"/>
      <c r="I14" s="113"/>
      <c r="J14" s="113"/>
      <c r="K14" s="32" t="s">
        <v>4</v>
      </c>
      <c r="L14" s="33">
        <f>SUM(L11:L13)</f>
        <v>365389.99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>
        <f t="shared" ref="Y14:AA14" si="3">SUM(Y11:Y13)</f>
        <v>75324.789999999994</v>
      </c>
      <c r="Z14" s="33">
        <f t="shared" si="3"/>
        <v>74290.080000000002</v>
      </c>
      <c r="AA14" s="33">
        <f t="shared" si="3"/>
        <v>73107.56</v>
      </c>
      <c r="AB14" s="33">
        <f>SUM(AB11:AB13)</f>
        <v>71925.039999999994</v>
      </c>
      <c r="AC14" s="33">
        <f>SUM(AC11:AC13)</f>
        <v>70742.52</v>
      </c>
      <c r="AD14" s="64">
        <f>SUM(Y14:AC14)</f>
        <v>365389.99</v>
      </c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</row>
    <row r="15" spans="2:63" s="36" customFormat="1" ht="12.75" x14ac:dyDescent="0.2">
      <c r="B15" s="87"/>
      <c r="C15" s="3"/>
      <c r="D15" s="1"/>
      <c r="E15" s="115"/>
      <c r="F15" s="115"/>
      <c r="G15" s="115"/>
      <c r="H15" s="116" t="s">
        <v>157</v>
      </c>
      <c r="I15" s="116"/>
      <c r="J15" s="116"/>
      <c r="K15" s="105" t="s">
        <v>7</v>
      </c>
      <c r="L15" s="129">
        <f>L3+L7</f>
        <v>1682800</v>
      </c>
      <c r="M15" s="130"/>
      <c r="N15" s="130"/>
      <c r="O15" s="130">
        <f t="shared" ref="O15:AQ15" si="4">O3+O7</f>
        <v>15540</v>
      </c>
      <c r="P15" s="130">
        <f t="shared" si="4"/>
        <v>16161.6</v>
      </c>
      <c r="Q15" s="130">
        <f t="shared" si="4"/>
        <v>16808.060000000001</v>
      </c>
      <c r="R15" s="130">
        <f t="shared" si="4"/>
        <v>17480.39</v>
      </c>
      <c r="S15" s="130">
        <f t="shared" si="4"/>
        <v>18179.599999999999</v>
      </c>
      <c r="T15" s="130">
        <f t="shared" si="4"/>
        <v>18906.79</v>
      </c>
      <c r="U15" s="130">
        <f t="shared" si="4"/>
        <v>19663.060000000001</v>
      </c>
      <c r="V15" s="130">
        <f t="shared" si="4"/>
        <v>20449.580000000002</v>
      </c>
      <c r="W15" s="130">
        <f t="shared" si="4"/>
        <v>21267.56</v>
      </c>
      <c r="X15" s="130">
        <f t="shared" si="4"/>
        <v>22118.27</v>
      </c>
      <c r="Y15" s="130">
        <f t="shared" si="4"/>
        <v>92563</v>
      </c>
      <c r="Z15" s="130">
        <f t="shared" si="4"/>
        <v>93483.12</v>
      </c>
      <c r="AA15" s="130">
        <f t="shared" si="4"/>
        <v>94440.040000000008</v>
      </c>
      <c r="AB15" s="130">
        <f t="shared" si="4"/>
        <v>95435.24</v>
      </c>
      <c r="AC15" s="130">
        <f t="shared" si="4"/>
        <v>96470.25</v>
      </c>
      <c r="AD15" s="130">
        <f>AD3</f>
        <v>27986.66</v>
      </c>
      <c r="AE15" s="130">
        <f t="shared" si="4"/>
        <v>29106.13</v>
      </c>
      <c r="AF15" s="130">
        <f t="shared" si="4"/>
        <v>30270.37</v>
      </c>
      <c r="AG15" s="130">
        <f t="shared" si="4"/>
        <v>31481.19</v>
      </c>
      <c r="AH15" s="130">
        <f t="shared" si="4"/>
        <v>32740.44</v>
      </c>
      <c r="AI15" s="130">
        <f t="shared" si="4"/>
        <v>34050.050000000003</v>
      </c>
      <c r="AJ15" s="130">
        <f t="shared" si="4"/>
        <v>35412.06</v>
      </c>
      <c r="AK15" s="130">
        <f t="shared" si="4"/>
        <v>36828.54</v>
      </c>
      <c r="AL15" s="130">
        <f t="shared" si="4"/>
        <v>38301.68</v>
      </c>
      <c r="AM15" s="130">
        <f t="shared" si="4"/>
        <v>39833.75</v>
      </c>
      <c r="AN15" s="130">
        <f t="shared" si="4"/>
        <v>41427.1</v>
      </c>
      <c r="AO15" s="130">
        <f t="shared" si="4"/>
        <v>43084.18</v>
      </c>
      <c r="AP15" s="130">
        <f t="shared" si="4"/>
        <v>44807.55</v>
      </c>
      <c r="AQ15" s="130">
        <f t="shared" si="4"/>
        <v>46599.85</v>
      </c>
      <c r="AR15" s="130">
        <f>AR3+AR7</f>
        <v>48463.839999999997</v>
      </c>
      <c r="AS15" s="130">
        <f t="shared" ref="AS15:AZ15" si="5">AS3+AS7</f>
        <v>50402.400000000001</v>
      </c>
      <c r="AT15" s="130">
        <f t="shared" si="5"/>
        <v>52418.49</v>
      </c>
      <c r="AU15" s="130">
        <f t="shared" si="5"/>
        <v>54515.23</v>
      </c>
      <c r="AV15" s="130">
        <f t="shared" si="5"/>
        <v>56695.839999999997</v>
      </c>
      <c r="AW15" s="130">
        <f t="shared" si="5"/>
        <v>58963.68</v>
      </c>
      <c r="AX15" s="130">
        <f t="shared" si="5"/>
        <v>61322.22</v>
      </c>
      <c r="AY15" s="130">
        <f t="shared" si="5"/>
        <v>63775.11</v>
      </c>
      <c r="AZ15" s="130">
        <f t="shared" si="5"/>
        <v>65347.08</v>
      </c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</row>
    <row r="16" spans="2:63" s="36" customFormat="1" ht="12.75" x14ac:dyDescent="0.2">
      <c r="B16" s="87"/>
      <c r="C16" s="3"/>
      <c r="D16" s="1"/>
      <c r="E16" s="105"/>
      <c r="F16" s="105"/>
      <c r="G16" s="105"/>
      <c r="H16" s="105"/>
      <c r="I16" s="116"/>
      <c r="J16" s="105"/>
      <c r="K16" s="105" t="s">
        <v>6</v>
      </c>
      <c r="L16" s="129">
        <f>L4+L8</f>
        <v>1301330.95</v>
      </c>
      <c r="M16" s="130"/>
      <c r="N16" s="130"/>
      <c r="O16" s="130">
        <f t="shared" ref="O16:AQ16" si="6">O4+O8</f>
        <v>53400</v>
      </c>
      <c r="P16" s="130">
        <f t="shared" si="6"/>
        <v>52778.400000000001</v>
      </c>
      <c r="Q16" s="130">
        <f t="shared" si="6"/>
        <v>52131.94</v>
      </c>
      <c r="R16" s="130">
        <f t="shared" si="6"/>
        <v>51459.61</v>
      </c>
      <c r="S16" s="130">
        <f t="shared" si="6"/>
        <v>50760.4</v>
      </c>
      <c r="T16" s="130">
        <f t="shared" si="6"/>
        <v>50033.21</v>
      </c>
      <c r="U16" s="130">
        <f t="shared" si="6"/>
        <v>49276.94</v>
      </c>
      <c r="V16" s="130">
        <f t="shared" si="6"/>
        <v>48490.42</v>
      </c>
      <c r="W16" s="130">
        <f t="shared" si="6"/>
        <v>47672.44</v>
      </c>
      <c r="X16" s="130">
        <f t="shared" si="6"/>
        <v>46821.73</v>
      </c>
      <c r="Y16" s="130">
        <f t="shared" si="6"/>
        <v>51701.79</v>
      </c>
      <c r="Z16" s="130">
        <f t="shared" si="6"/>
        <v>49746.96</v>
      </c>
      <c r="AA16" s="130">
        <f t="shared" si="6"/>
        <v>47607.519999999997</v>
      </c>
      <c r="AB16" s="130">
        <f t="shared" si="6"/>
        <v>45429.8</v>
      </c>
      <c r="AC16" s="130">
        <f t="shared" si="6"/>
        <v>43212.27</v>
      </c>
      <c r="AD16" s="130">
        <f>AD4</f>
        <v>40953.339999999997</v>
      </c>
      <c r="AE16" s="130">
        <f t="shared" si="6"/>
        <v>39833.870000000003</v>
      </c>
      <c r="AF16" s="130">
        <f t="shared" si="6"/>
        <v>38669.629999999997</v>
      </c>
      <c r="AG16" s="130">
        <f t="shared" si="6"/>
        <v>37458.81</v>
      </c>
      <c r="AH16" s="130">
        <f t="shared" si="6"/>
        <v>36199.56</v>
      </c>
      <c r="AI16" s="130">
        <f t="shared" si="6"/>
        <v>34889.949999999997</v>
      </c>
      <c r="AJ16" s="130">
        <f t="shared" si="6"/>
        <v>33527.94</v>
      </c>
      <c r="AK16" s="130">
        <f t="shared" si="6"/>
        <v>32111.46</v>
      </c>
      <c r="AL16" s="130">
        <f t="shared" si="6"/>
        <v>30638.32</v>
      </c>
      <c r="AM16" s="130">
        <f t="shared" si="6"/>
        <v>29106.25</v>
      </c>
      <c r="AN16" s="130">
        <f t="shared" si="6"/>
        <v>27512.9</v>
      </c>
      <c r="AO16" s="130">
        <f t="shared" si="6"/>
        <v>25855.82</v>
      </c>
      <c r="AP16" s="130">
        <f t="shared" si="6"/>
        <v>24132.45</v>
      </c>
      <c r="AQ16" s="130">
        <f t="shared" si="6"/>
        <v>22340.15</v>
      </c>
      <c r="AR16" s="130">
        <f>AR4+AR8</f>
        <v>20476.16</v>
      </c>
      <c r="AS16" s="130">
        <f t="shared" ref="AS16:AZ16" si="7">AS4+AS8</f>
        <v>18537.599999999999</v>
      </c>
      <c r="AT16" s="130">
        <f t="shared" si="7"/>
        <v>16521.509999999998</v>
      </c>
      <c r="AU16" s="130">
        <f t="shared" si="7"/>
        <v>14424.77</v>
      </c>
      <c r="AV16" s="130">
        <f t="shared" si="7"/>
        <v>12244.16</v>
      </c>
      <c r="AW16" s="130">
        <f t="shared" si="7"/>
        <v>9976.32</v>
      </c>
      <c r="AX16" s="130">
        <f t="shared" si="7"/>
        <v>7617.78</v>
      </c>
      <c r="AY16" s="130">
        <f t="shared" si="7"/>
        <v>5164.8900000000003</v>
      </c>
      <c r="AZ16" s="130">
        <f t="shared" si="7"/>
        <v>2613.88</v>
      </c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</row>
    <row r="17" spans="2:63" s="36" customFormat="1" ht="12.75" x14ac:dyDescent="0.2">
      <c r="B17" s="87"/>
      <c r="C17" s="3"/>
      <c r="D17" s="1"/>
      <c r="E17" s="105"/>
      <c r="F17" s="105"/>
      <c r="G17" s="105"/>
      <c r="H17" s="105"/>
      <c r="I17" s="116"/>
      <c r="J17" s="105"/>
      <c r="K17" s="105" t="s">
        <v>5</v>
      </c>
      <c r="L17" s="129">
        <f>L5+L9</f>
        <v>0</v>
      </c>
      <c r="M17" s="130"/>
      <c r="N17" s="130"/>
      <c r="O17" s="130">
        <f t="shared" ref="O17:AQ17" si="8">O5+O9</f>
        <v>0</v>
      </c>
      <c r="P17" s="130">
        <f t="shared" si="8"/>
        <v>0</v>
      </c>
      <c r="Q17" s="130">
        <f t="shared" si="8"/>
        <v>0</v>
      </c>
      <c r="R17" s="130">
        <f t="shared" si="8"/>
        <v>0</v>
      </c>
      <c r="S17" s="130">
        <f t="shared" si="8"/>
        <v>0</v>
      </c>
      <c r="T17" s="130">
        <f t="shared" si="8"/>
        <v>0</v>
      </c>
      <c r="U17" s="130">
        <f t="shared" si="8"/>
        <v>0</v>
      </c>
      <c r="V17" s="130">
        <f t="shared" si="8"/>
        <v>0</v>
      </c>
      <c r="W17" s="130">
        <f t="shared" si="8"/>
        <v>0</v>
      </c>
      <c r="X17" s="130">
        <f t="shared" si="8"/>
        <v>0</v>
      </c>
      <c r="Y17" s="130">
        <f t="shared" si="8"/>
        <v>0</v>
      </c>
      <c r="Z17" s="130">
        <f t="shared" si="8"/>
        <v>0</v>
      </c>
      <c r="AA17" s="130">
        <f t="shared" si="8"/>
        <v>0</v>
      </c>
      <c r="AB17" s="130">
        <f t="shared" si="8"/>
        <v>0</v>
      </c>
      <c r="AC17" s="130">
        <f t="shared" si="8"/>
        <v>0</v>
      </c>
      <c r="AD17" s="130">
        <f t="shared" si="8"/>
        <v>0</v>
      </c>
      <c r="AE17" s="130">
        <f t="shared" si="8"/>
        <v>0</v>
      </c>
      <c r="AF17" s="130">
        <f t="shared" si="8"/>
        <v>0</v>
      </c>
      <c r="AG17" s="130">
        <f t="shared" si="8"/>
        <v>0</v>
      </c>
      <c r="AH17" s="130">
        <f t="shared" si="8"/>
        <v>0</v>
      </c>
      <c r="AI17" s="130">
        <f t="shared" si="8"/>
        <v>0</v>
      </c>
      <c r="AJ17" s="130">
        <f t="shared" si="8"/>
        <v>0</v>
      </c>
      <c r="AK17" s="130">
        <f t="shared" si="8"/>
        <v>0</v>
      </c>
      <c r="AL17" s="130">
        <f t="shared" si="8"/>
        <v>0</v>
      </c>
      <c r="AM17" s="130">
        <f t="shared" si="8"/>
        <v>0</v>
      </c>
      <c r="AN17" s="130">
        <f t="shared" si="8"/>
        <v>0</v>
      </c>
      <c r="AO17" s="130">
        <f t="shared" si="8"/>
        <v>0</v>
      </c>
      <c r="AP17" s="130">
        <f t="shared" si="8"/>
        <v>0</v>
      </c>
      <c r="AQ17" s="130">
        <f t="shared" si="8"/>
        <v>0</v>
      </c>
      <c r="AR17" s="130">
        <f>AR5+AR9</f>
        <v>0</v>
      </c>
      <c r="AS17" s="130">
        <f t="shared" ref="AS17:AZ17" si="9">AS5+AS9</f>
        <v>0</v>
      </c>
      <c r="AT17" s="130">
        <f t="shared" si="9"/>
        <v>0</v>
      </c>
      <c r="AU17" s="130">
        <f t="shared" si="9"/>
        <v>0</v>
      </c>
      <c r="AV17" s="130">
        <f t="shared" si="9"/>
        <v>0</v>
      </c>
      <c r="AW17" s="130">
        <f t="shared" si="9"/>
        <v>0</v>
      </c>
      <c r="AX17" s="130">
        <f t="shared" si="9"/>
        <v>0</v>
      </c>
      <c r="AY17" s="130">
        <f t="shared" si="9"/>
        <v>0</v>
      </c>
      <c r="AZ17" s="130">
        <f t="shared" si="9"/>
        <v>0</v>
      </c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</row>
    <row r="18" spans="2:63" s="36" customFormat="1" ht="13.5" thickBot="1" x14ac:dyDescent="0.25">
      <c r="B18" s="77"/>
      <c r="C18" s="22"/>
      <c r="D18" s="14"/>
      <c r="E18" s="117"/>
      <c r="F18" s="117"/>
      <c r="G18" s="117"/>
      <c r="H18" s="117"/>
      <c r="I18" s="117"/>
      <c r="J18" s="117"/>
      <c r="K18" s="131" t="s">
        <v>3</v>
      </c>
      <c r="L18" s="132">
        <f>SUM(L15:L17)</f>
        <v>2984130.95</v>
      </c>
      <c r="M18" s="133"/>
      <c r="N18" s="133"/>
      <c r="O18" s="133">
        <f t="shared" ref="O18:AQ18" si="10">SUM(O15:O17)</f>
        <v>68940</v>
      </c>
      <c r="P18" s="133">
        <f t="shared" si="10"/>
        <v>68940</v>
      </c>
      <c r="Q18" s="133">
        <f t="shared" si="10"/>
        <v>68940</v>
      </c>
      <c r="R18" s="133">
        <f t="shared" si="10"/>
        <v>68940</v>
      </c>
      <c r="S18" s="133">
        <f t="shared" si="10"/>
        <v>68940</v>
      </c>
      <c r="T18" s="133">
        <f t="shared" si="10"/>
        <v>68940</v>
      </c>
      <c r="U18" s="133">
        <f t="shared" si="10"/>
        <v>68940</v>
      </c>
      <c r="V18" s="133">
        <f t="shared" si="10"/>
        <v>68940</v>
      </c>
      <c r="W18" s="133">
        <f t="shared" si="10"/>
        <v>68940</v>
      </c>
      <c r="X18" s="133">
        <f t="shared" si="10"/>
        <v>68940</v>
      </c>
      <c r="Y18" s="133">
        <f t="shared" si="10"/>
        <v>144264.79</v>
      </c>
      <c r="Z18" s="133">
        <f t="shared" si="10"/>
        <v>143230.07999999999</v>
      </c>
      <c r="AA18" s="133">
        <f t="shared" si="10"/>
        <v>142047.56</v>
      </c>
      <c r="AB18" s="133">
        <f t="shared" si="10"/>
        <v>140865.04</v>
      </c>
      <c r="AC18" s="133">
        <f t="shared" si="10"/>
        <v>139682.51999999999</v>
      </c>
      <c r="AD18" s="133">
        <f t="shared" si="10"/>
        <v>68940</v>
      </c>
      <c r="AE18" s="133">
        <f t="shared" si="10"/>
        <v>68940</v>
      </c>
      <c r="AF18" s="133">
        <f t="shared" si="10"/>
        <v>68940</v>
      </c>
      <c r="AG18" s="133">
        <f t="shared" si="10"/>
        <v>68940</v>
      </c>
      <c r="AH18" s="133">
        <f t="shared" si="10"/>
        <v>68940</v>
      </c>
      <c r="AI18" s="133">
        <f t="shared" si="10"/>
        <v>68940</v>
      </c>
      <c r="AJ18" s="133">
        <f t="shared" si="10"/>
        <v>68940</v>
      </c>
      <c r="AK18" s="133">
        <f t="shared" si="10"/>
        <v>68940</v>
      </c>
      <c r="AL18" s="133">
        <f t="shared" si="10"/>
        <v>68940</v>
      </c>
      <c r="AM18" s="133">
        <f t="shared" si="10"/>
        <v>68940</v>
      </c>
      <c r="AN18" s="133">
        <f t="shared" si="10"/>
        <v>68940</v>
      </c>
      <c r="AO18" s="133">
        <f t="shared" si="10"/>
        <v>68940</v>
      </c>
      <c r="AP18" s="133">
        <f t="shared" si="10"/>
        <v>68940</v>
      </c>
      <c r="AQ18" s="133">
        <f t="shared" si="10"/>
        <v>68940</v>
      </c>
      <c r="AR18" s="133">
        <f t="shared" ref="AR18:AW18" si="11">SUM(AR15:AR17)</f>
        <v>68940</v>
      </c>
      <c r="AS18" s="133">
        <f t="shared" si="11"/>
        <v>68940</v>
      </c>
      <c r="AT18" s="133">
        <f t="shared" si="11"/>
        <v>68940</v>
      </c>
      <c r="AU18" s="133">
        <f t="shared" si="11"/>
        <v>68940</v>
      </c>
      <c r="AV18" s="133">
        <f t="shared" si="11"/>
        <v>68940</v>
      </c>
      <c r="AW18" s="133">
        <f t="shared" si="11"/>
        <v>68940</v>
      </c>
      <c r="AX18" s="133">
        <f t="shared" ref="AX18:AZ18" si="12">SUM(AX15:AX17)</f>
        <v>68940</v>
      </c>
      <c r="AY18" s="133">
        <f t="shared" si="12"/>
        <v>68940</v>
      </c>
      <c r="AZ18" s="133">
        <f t="shared" si="12"/>
        <v>67960.960000000006</v>
      </c>
      <c r="BA18" s="133">
        <f>SUM(O18:AZ18)</f>
        <v>2984130.95</v>
      </c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</row>
    <row r="19" spans="2:63" s="36" customFormat="1" ht="12.75" x14ac:dyDescent="0.2">
      <c r="B19" s="87"/>
      <c r="C19" s="3"/>
      <c r="D19" s="1"/>
      <c r="E19" s="2"/>
      <c r="F19" s="2"/>
      <c r="G19" s="2"/>
      <c r="H19" s="2"/>
      <c r="I19" s="2"/>
      <c r="J19" s="2"/>
      <c r="K19" s="2" t="s">
        <v>52</v>
      </c>
      <c r="L19" s="13">
        <f>L18-BA18</f>
        <v>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59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2:63" s="36" customFormat="1" ht="12.75" x14ac:dyDescent="0.2">
      <c r="B20" s="87"/>
      <c r="C20" s="3"/>
      <c r="D20" s="1"/>
      <c r="E20" s="2"/>
      <c r="F20" s="2"/>
      <c r="G20" s="2"/>
      <c r="H20" s="2"/>
      <c r="I20" s="2"/>
      <c r="J20" s="2"/>
      <c r="K20" s="2"/>
      <c r="L20" s="1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59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2:63" s="31" customFormat="1" ht="12.75" x14ac:dyDescent="0.2">
      <c r="B21" s="85"/>
      <c r="C21" s="15"/>
      <c r="D21" s="15"/>
      <c r="E21" s="27"/>
      <c r="F21" s="26"/>
      <c r="G21" s="26"/>
      <c r="H21" s="27"/>
      <c r="I21" s="27"/>
      <c r="J21" s="27"/>
      <c r="K21" s="28"/>
      <c r="L21" s="29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</row>
    <row r="22" spans="2:63" s="34" customFormat="1" ht="12.75" x14ac:dyDescent="0.2">
      <c r="B22" s="54" t="s">
        <v>72</v>
      </c>
      <c r="C22" s="1" t="s">
        <v>16</v>
      </c>
      <c r="D22" s="1"/>
      <c r="E22" s="150" t="s">
        <v>13</v>
      </c>
      <c r="F22" s="144">
        <v>45120</v>
      </c>
      <c r="G22" s="151">
        <v>4.5999999999999999E-2</v>
      </c>
      <c r="H22" s="150" t="s">
        <v>88</v>
      </c>
      <c r="I22" s="145"/>
      <c r="J22" s="145"/>
      <c r="K22" s="31" t="s">
        <v>7</v>
      </c>
      <c r="L22" s="20">
        <v>15000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58"/>
      <c r="AC22" s="10">
        <v>3000</v>
      </c>
      <c r="AD22" s="10">
        <v>3000</v>
      </c>
      <c r="AE22" s="10">
        <v>3000</v>
      </c>
      <c r="AF22" s="10">
        <v>3000</v>
      </c>
      <c r="AG22" s="10">
        <v>3000</v>
      </c>
      <c r="AH22" s="6" t="s">
        <v>2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2:63" s="34" customFormat="1" ht="12.75" x14ac:dyDescent="0.2">
      <c r="B23" s="86">
        <v>15000</v>
      </c>
      <c r="C23" s="62"/>
      <c r="D23" s="62"/>
      <c r="E23" s="143"/>
      <c r="F23" s="144" t="s">
        <v>14</v>
      </c>
      <c r="G23" s="144"/>
      <c r="H23" s="145" t="s">
        <v>118</v>
      </c>
      <c r="I23" s="145"/>
      <c r="J23" s="145"/>
      <c r="K23" s="31" t="s">
        <v>6</v>
      </c>
      <c r="L23" s="20">
        <v>2073.83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58"/>
      <c r="AC23" s="10">
        <v>969.83</v>
      </c>
      <c r="AD23" s="10">
        <v>483</v>
      </c>
      <c r="AE23" s="10">
        <v>345</v>
      </c>
      <c r="AF23" s="10">
        <v>207</v>
      </c>
      <c r="AG23" s="10">
        <v>69</v>
      </c>
      <c r="AH23" s="6" t="s">
        <v>2</v>
      </c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2:63" s="34" customFormat="1" ht="12.75" x14ac:dyDescent="0.2">
      <c r="B24" s="35" t="s">
        <v>86</v>
      </c>
      <c r="C24" s="35"/>
      <c r="D24" s="35"/>
      <c r="E24" s="143"/>
      <c r="F24" s="144" t="s">
        <v>72</v>
      </c>
      <c r="G24" s="144"/>
      <c r="H24" s="145" t="s">
        <v>87</v>
      </c>
      <c r="I24" s="145"/>
      <c r="J24" s="146"/>
      <c r="K24" s="31"/>
      <c r="L24" s="2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58"/>
      <c r="AC24" s="10"/>
      <c r="AD24" s="10"/>
      <c r="AE24" s="10"/>
      <c r="AF24" s="10"/>
      <c r="AG24" s="10"/>
      <c r="AH24" s="6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2:63" s="34" customFormat="1" ht="13.5" thickBot="1" x14ac:dyDescent="0.25">
      <c r="B25" s="52"/>
      <c r="C25" s="14"/>
      <c r="D25" s="14"/>
      <c r="E25" s="147"/>
      <c r="F25" s="148"/>
      <c r="G25" s="148"/>
      <c r="H25" s="149" t="s">
        <v>90</v>
      </c>
      <c r="I25" s="149"/>
      <c r="J25" s="149"/>
      <c r="K25" s="32" t="s">
        <v>4</v>
      </c>
      <c r="L25" s="33">
        <f>SUM(L22:L24)</f>
        <v>17073.830000000002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>
        <f t="shared" ref="AC25:AG25" si="13">SUM(AC22:AC24)</f>
        <v>3969.83</v>
      </c>
      <c r="AD25" s="33">
        <f t="shared" si="13"/>
        <v>3483</v>
      </c>
      <c r="AE25" s="33">
        <f t="shared" si="13"/>
        <v>3345</v>
      </c>
      <c r="AF25" s="33">
        <f t="shared" si="13"/>
        <v>3207</v>
      </c>
      <c r="AG25" s="33">
        <f t="shared" si="13"/>
        <v>3069</v>
      </c>
      <c r="AH25" s="64">
        <f>SUM(AC25:AG25)</f>
        <v>17073.830000000002</v>
      </c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</row>
    <row r="26" spans="2:63" s="34" customFormat="1" ht="12.75" x14ac:dyDescent="0.2">
      <c r="B26" s="54" t="s">
        <v>82</v>
      </c>
      <c r="C26" s="1" t="s">
        <v>16</v>
      </c>
      <c r="D26" s="1"/>
      <c r="E26" s="134" t="s">
        <v>13</v>
      </c>
      <c r="F26" s="135">
        <v>45120</v>
      </c>
      <c r="G26" s="136">
        <v>4.5999999999999999E-2</v>
      </c>
      <c r="H26" s="134" t="s">
        <v>92</v>
      </c>
      <c r="I26" s="137"/>
      <c r="J26" s="137"/>
      <c r="K26" s="31" t="s">
        <v>7</v>
      </c>
      <c r="L26" s="20">
        <v>30007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58"/>
      <c r="AC26" s="10">
        <v>30007</v>
      </c>
      <c r="AD26" s="6" t="s">
        <v>2</v>
      </c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2:63" s="34" customFormat="1" ht="12.75" x14ac:dyDescent="0.2">
      <c r="B27" s="86">
        <v>30007</v>
      </c>
      <c r="C27" s="62"/>
      <c r="D27" s="62"/>
      <c r="E27" s="137" t="s">
        <v>112</v>
      </c>
      <c r="F27" s="135" t="s">
        <v>14</v>
      </c>
      <c r="G27" s="135"/>
      <c r="H27" s="137" t="s">
        <v>116</v>
      </c>
      <c r="I27" s="137"/>
      <c r="J27" s="137"/>
      <c r="K27" s="31" t="s">
        <v>6</v>
      </c>
      <c r="L27" s="20">
        <v>1387.99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58"/>
      <c r="AC27" s="10">
        <v>1387.99</v>
      </c>
      <c r="AD27" s="6" t="s">
        <v>2</v>
      </c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2:63" s="34" customFormat="1" ht="12.75" x14ac:dyDescent="0.2">
      <c r="B28" s="35" t="s">
        <v>86</v>
      </c>
      <c r="C28" s="62"/>
      <c r="D28" s="62"/>
      <c r="E28" s="138"/>
      <c r="F28" s="135" t="s">
        <v>82</v>
      </c>
      <c r="G28" s="135"/>
      <c r="H28" s="137" t="s">
        <v>89</v>
      </c>
      <c r="I28" s="137"/>
      <c r="J28" s="137"/>
      <c r="K28" s="31"/>
      <c r="L28" s="2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58"/>
      <c r="AC28" s="10"/>
      <c r="AD28" s="6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2:63" s="34" customFormat="1" ht="13.5" thickBot="1" x14ac:dyDescent="0.25">
      <c r="B29" s="52"/>
      <c r="C29" s="14"/>
      <c r="D29" s="14"/>
      <c r="E29" s="140"/>
      <c r="F29" s="141"/>
      <c r="G29" s="141"/>
      <c r="H29" s="142" t="s">
        <v>90</v>
      </c>
      <c r="I29" s="142"/>
      <c r="J29" s="142"/>
      <c r="K29" s="32" t="s">
        <v>4</v>
      </c>
      <c r="L29" s="33">
        <f>SUM(L26:L28)</f>
        <v>31394.99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>
        <f>SUM(AC26:AC28)</f>
        <v>31394.99</v>
      </c>
      <c r="AD29" s="64">
        <f>AC29</f>
        <v>31394.99</v>
      </c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</row>
    <row r="30" spans="2:63" s="34" customFormat="1" ht="12.75" x14ac:dyDescent="0.2">
      <c r="B30" s="54" t="s">
        <v>82</v>
      </c>
      <c r="C30" s="1" t="s">
        <v>16</v>
      </c>
      <c r="D30" s="1"/>
      <c r="E30" s="134" t="s">
        <v>13</v>
      </c>
      <c r="F30" s="135">
        <v>45120</v>
      </c>
      <c r="G30" s="136">
        <v>4.5999999999999999E-2</v>
      </c>
      <c r="H30" s="134" t="s">
        <v>91</v>
      </c>
      <c r="I30" s="137"/>
      <c r="J30" s="137"/>
      <c r="K30" s="31" t="s">
        <v>7</v>
      </c>
      <c r="L30" s="20">
        <v>31432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>
        <v>7432</v>
      </c>
      <c r="AD30" s="10">
        <v>6000</v>
      </c>
      <c r="AE30" s="10">
        <v>6000</v>
      </c>
      <c r="AF30" s="10">
        <v>6000</v>
      </c>
      <c r="AG30" s="10">
        <v>6000</v>
      </c>
      <c r="AH30" s="6" t="s">
        <v>2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2:63" s="34" customFormat="1" ht="12.75" x14ac:dyDescent="0.2">
      <c r="B31" s="86">
        <v>31432</v>
      </c>
      <c r="C31" s="62"/>
      <c r="D31" s="62"/>
      <c r="E31" s="137" t="s">
        <v>112</v>
      </c>
      <c r="F31" s="135" t="s">
        <v>14</v>
      </c>
      <c r="G31" s="135"/>
      <c r="H31" s="137" t="s">
        <v>116</v>
      </c>
      <c r="I31" s="137"/>
      <c r="J31" s="137"/>
      <c r="K31" s="31" t="s">
        <v>6</v>
      </c>
      <c r="L31" s="20">
        <v>4213.8999999999996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>
        <v>2005.9</v>
      </c>
      <c r="AD31" s="10">
        <v>966</v>
      </c>
      <c r="AE31" s="10">
        <v>690</v>
      </c>
      <c r="AF31" s="10">
        <v>414</v>
      </c>
      <c r="AG31" s="10">
        <v>138</v>
      </c>
      <c r="AH31" s="6" t="s">
        <v>2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2:63" s="34" customFormat="1" ht="12.75" x14ac:dyDescent="0.2">
      <c r="B32" s="35" t="s">
        <v>86</v>
      </c>
      <c r="C32" s="35"/>
      <c r="D32" s="35"/>
      <c r="E32" s="138"/>
      <c r="F32" s="135" t="s">
        <v>82</v>
      </c>
      <c r="G32" s="135"/>
      <c r="H32" s="137" t="s">
        <v>87</v>
      </c>
      <c r="I32" s="137"/>
      <c r="J32" s="139"/>
      <c r="K32" s="31"/>
      <c r="L32" s="2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58"/>
      <c r="AC32" s="10"/>
      <c r="AD32" s="10"/>
      <c r="AE32" s="10"/>
      <c r="AF32" s="10"/>
      <c r="AG32" s="10"/>
      <c r="AH32" s="6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  <row r="33" spans="2:63" s="34" customFormat="1" ht="13.5" thickBot="1" x14ac:dyDescent="0.25">
      <c r="B33" s="52"/>
      <c r="C33" s="14"/>
      <c r="D33" s="14"/>
      <c r="E33" s="140"/>
      <c r="F33" s="141"/>
      <c r="G33" s="141"/>
      <c r="H33" s="142" t="s">
        <v>90</v>
      </c>
      <c r="I33" s="142"/>
      <c r="J33" s="142"/>
      <c r="K33" s="32" t="s">
        <v>4</v>
      </c>
      <c r="L33" s="33">
        <f>SUM(L30:L32)</f>
        <v>35645.9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>
        <f t="shared" ref="AC33:AG33" si="14">SUM(AC30:AC32)</f>
        <v>9437.9</v>
      </c>
      <c r="AD33" s="33">
        <f t="shared" si="14"/>
        <v>6966</v>
      </c>
      <c r="AE33" s="33">
        <f t="shared" si="14"/>
        <v>6690</v>
      </c>
      <c r="AF33" s="33">
        <f t="shared" si="14"/>
        <v>6414</v>
      </c>
      <c r="AG33" s="33">
        <f t="shared" si="14"/>
        <v>6138</v>
      </c>
      <c r="AH33" s="64">
        <f>SUM(AC33:AG33)</f>
        <v>35645.9</v>
      </c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</row>
    <row r="34" spans="2:63" s="34" customFormat="1" ht="12.75" x14ac:dyDescent="0.2">
      <c r="B34" s="54" t="s">
        <v>82</v>
      </c>
      <c r="C34" s="1" t="s">
        <v>16</v>
      </c>
      <c r="D34" s="1"/>
      <c r="E34" s="134" t="s">
        <v>13</v>
      </c>
      <c r="F34" s="135">
        <v>45120</v>
      </c>
      <c r="G34" s="136">
        <v>4.5999999999999999E-2</v>
      </c>
      <c r="H34" s="134" t="s">
        <v>93</v>
      </c>
      <c r="I34" s="137"/>
      <c r="J34" s="137"/>
      <c r="K34" s="31" t="s">
        <v>7</v>
      </c>
      <c r="L34" s="20">
        <v>131590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58"/>
      <c r="AC34" s="10">
        <v>27590</v>
      </c>
      <c r="AD34" s="10">
        <v>26000</v>
      </c>
      <c r="AE34" s="10">
        <v>26000</v>
      </c>
      <c r="AF34" s="10">
        <v>26000</v>
      </c>
      <c r="AG34" s="10">
        <v>26000</v>
      </c>
      <c r="AH34" s="6" t="s">
        <v>2</v>
      </c>
      <c r="AI34" s="10"/>
      <c r="AJ34" s="10"/>
      <c r="AK34" s="10"/>
      <c r="AL34" s="6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2:63" s="34" customFormat="1" ht="12.75" x14ac:dyDescent="0.2">
      <c r="B35" s="86">
        <v>131590</v>
      </c>
      <c r="C35" s="62"/>
      <c r="D35" s="62"/>
      <c r="E35" s="137" t="s">
        <v>112</v>
      </c>
      <c r="F35" s="135" t="s">
        <v>14</v>
      </c>
      <c r="G35" s="135"/>
      <c r="H35" s="137" t="s">
        <v>116</v>
      </c>
      <c r="I35" s="137"/>
      <c r="J35" s="137"/>
      <c r="K35" s="31" t="s">
        <v>6</v>
      </c>
      <c r="L35" s="20">
        <v>18046.77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58"/>
      <c r="AC35" s="10">
        <v>8478.77</v>
      </c>
      <c r="AD35" s="10">
        <v>4186</v>
      </c>
      <c r="AE35" s="10">
        <v>2990</v>
      </c>
      <c r="AF35" s="10">
        <v>1794</v>
      </c>
      <c r="AG35" s="10">
        <v>598</v>
      </c>
      <c r="AH35" s="6" t="s">
        <v>2</v>
      </c>
      <c r="AI35" s="10"/>
      <c r="AJ35" s="10"/>
      <c r="AK35" s="10"/>
      <c r="AL35" s="6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2:63" s="34" customFormat="1" ht="12.75" x14ac:dyDescent="0.2">
      <c r="B36" s="35" t="s">
        <v>86</v>
      </c>
      <c r="C36" s="35"/>
      <c r="D36" s="35"/>
      <c r="E36" s="138"/>
      <c r="F36" s="135" t="s">
        <v>82</v>
      </c>
      <c r="G36" s="135"/>
      <c r="H36" s="137" t="s">
        <v>87</v>
      </c>
      <c r="I36" s="137"/>
      <c r="J36" s="139"/>
      <c r="K36" s="31"/>
      <c r="L36" s="2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58"/>
      <c r="AC36" s="10"/>
      <c r="AD36" s="10"/>
      <c r="AE36" s="10"/>
      <c r="AF36" s="10"/>
      <c r="AG36" s="10"/>
      <c r="AH36" s="6"/>
      <c r="AI36" s="10"/>
      <c r="AJ36" s="10"/>
      <c r="AK36" s="10"/>
      <c r="AL36" s="6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2:63" s="34" customFormat="1" ht="13.5" thickBot="1" x14ac:dyDescent="0.25">
      <c r="B37" s="52"/>
      <c r="C37" s="14"/>
      <c r="D37" s="14"/>
      <c r="E37" s="140"/>
      <c r="F37" s="141"/>
      <c r="G37" s="141"/>
      <c r="H37" s="142" t="s">
        <v>90</v>
      </c>
      <c r="I37" s="142"/>
      <c r="J37" s="142"/>
      <c r="K37" s="32" t="s">
        <v>4</v>
      </c>
      <c r="L37" s="33">
        <f>SUM(L34:L36)</f>
        <v>149636.76999999999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>
        <f t="shared" ref="AC37:AG37" si="15">SUM(AC34:AC36)</f>
        <v>36068.770000000004</v>
      </c>
      <c r="AD37" s="33">
        <f t="shared" si="15"/>
        <v>30186</v>
      </c>
      <c r="AE37" s="33">
        <f t="shared" si="15"/>
        <v>28990</v>
      </c>
      <c r="AF37" s="33">
        <f t="shared" si="15"/>
        <v>27794</v>
      </c>
      <c r="AG37" s="33">
        <f t="shared" si="15"/>
        <v>26598</v>
      </c>
      <c r="AH37" s="64">
        <f>SUM(AC37:AG37)</f>
        <v>149636.77000000002</v>
      </c>
      <c r="AI37" s="33"/>
      <c r="AJ37" s="33"/>
      <c r="AK37" s="33"/>
      <c r="AL37" s="64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</row>
    <row r="38" spans="2:63" s="34" customFormat="1" ht="12.75" x14ac:dyDescent="0.2">
      <c r="B38" s="54" t="s">
        <v>95</v>
      </c>
      <c r="C38" s="1" t="s">
        <v>16</v>
      </c>
      <c r="D38" s="1"/>
      <c r="E38" s="150" t="s">
        <v>13</v>
      </c>
      <c r="F38" s="144">
        <v>45120</v>
      </c>
      <c r="G38" s="151">
        <v>4.5999999999999999E-2</v>
      </c>
      <c r="H38" s="150" t="s">
        <v>94</v>
      </c>
      <c r="I38" s="145"/>
      <c r="J38" s="145"/>
      <c r="K38" s="31" t="s">
        <v>7</v>
      </c>
      <c r="L38" s="20">
        <v>142564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58"/>
      <c r="AC38" s="10">
        <v>30564</v>
      </c>
      <c r="AD38" s="10">
        <v>28000</v>
      </c>
      <c r="AE38" s="10">
        <v>28000</v>
      </c>
      <c r="AF38" s="10">
        <v>28000</v>
      </c>
      <c r="AG38" s="10">
        <v>28000</v>
      </c>
      <c r="AH38" s="6" t="s">
        <v>2</v>
      </c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6"/>
    </row>
    <row r="39" spans="2:63" s="34" customFormat="1" ht="12.75" x14ac:dyDescent="0.2">
      <c r="B39" s="86">
        <v>142561</v>
      </c>
      <c r="C39" s="62"/>
      <c r="D39" s="62"/>
      <c r="E39" s="143"/>
      <c r="F39" s="144" t="s">
        <v>14</v>
      </c>
      <c r="G39" s="144"/>
      <c r="H39" s="145" t="s">
        <v>117</v>
      </c>
      <c r="I39" s="145"/>
      <c r="J39" s="145"/>
      <c r="K39" s="31" t="s">
        <v>6</v>
      </c>
      <c r="L39" s="20">
        <v>19474.38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58"/>
      <c r="AC39" s="10">
        <v>9170.3799999999992</v>
      </c>
      <c r="AD39" s="10">
        <v>4508</v>
      </c>
      <c r="AE39" s="10">
        <v>3220</v>
      </c>
      <c r="AF39" s="10">
        <v>1932</v>
      </c>
      <c r="AG39" s="10">
        <v>644</v>
      </c>
      <c r="AH39" s="6" t="s">
        <v>2</v>
      </c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6"/>
    </row>
    <row r="40" spans="2:63" s="34" customFormat="1" ht="12.75" x14ac:dyDescent="0.2">
      <c r="B40" s="35" t="s">
        <v>86</v>
      </c>
      <c r="C40" s="35"/>
      <c r="D40" s="35"/>
      <c r="E40" s="143"/>
      <c r="F40" s="144" t="s">
        <v>96</v>
      </c>
      <c r="G40" s="144"/>
      <c r="H40" s="145" t="s">
        <v>87</v>
      </c>
      <c r="I40" s="145"/>
      <c r="J40" s="146"/>
      <c r="K40" s="31"/>
      <c r="L40" s="2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58"/>
      <c r="AC40" s="10"/>
      <c r="AD40" s="10"/>
      <c r="AE40" s="10"/>
      <c r="AF40" s="10"/>
      <c r="AG40" s="10"/>
      <c r="AH40" s="6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6"/>
    </row>
    <row r="41" spans="2:63" s="34" customFormat="1" ht="13.5" thickBot="1" x14ac:dyDescent="0.25">
      <c r="B41" s="52"/>
      <c r="C41" s="14"/>
      <c r="D41" s="14"/>
      <c r="E41" s="147"/>
      <c r="F41" s="148"/>
      <c r="G41" s="148"/>
      <c r="H41" s="149" t="s">
        <v>90</v>
      </c>
      <c r="I41" s="149"/>
      <c r="J41" s="149"/>
      <c r="K41" s="32" t="s">
        <v>4</v>
      </c>
      <c r="L41" s="33">
        <f>SUM(L38:L40)</f>
        <v>162038.38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>
        <f t="shared" ref="AC41:AG41" si="16">SUM(AC38:AC40)</f>
        <v>39734.379999999997</v>
      </c>
      <c r="AD41" s="33">
        <f t="shared" si="16"/>
        <v>32508</v>
      </c>
      <c r="AE41" s="33">
        <f t="shared" si="16"/>
        <v>31220</v>
      </c>
      <c r="AF41" s="33">
        <f t="shared" si="16"/>
        <v>29932</v>
      </c>
      <c r="AG41" s="33">
        <f t="shared" si="16"/>
        <v>28644</v>
      </c>
      <c r="AH41" s="64">
        <f>SUM(AC41:AG41)</f>
        <v>162038.38</v>
      </c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64"/>
    </row>
    <row r="42" spans="2:63" s="34" customFormat="1" ht="12.75" x14ac:dyDescent="0.2">
      <c r="B42" s="54" t="s">
        <v>82</v>
      </c>
      <c r="C42" s="1" t="s">
        <v>16</v>
      </c>
      <c r="D42" s="1"/>
      <c r="E42" s="134" t="s">
        <v>13</v>
      </c>
      <c r="F42" s="135">
        <v>45120</v>
      </c>
      <c r="G42" s="136">
        <v>4.5999999999999999E-2</v>
      </c>
      <c r="H42" s="134" t="s">
        <v>97</v>
      </c>
      <c r="I42" s="137"/>
      <c r="J42" s="137"/>
      <c r="K42" s="31" t="s">
        <v>7</v>
      </c>
      <c r="L42" s="20">
        <v>96000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58"/>
      <c r="AC42" s="10">
        <v>20000</v>
      </c>
      <c r="AD42" s="10">
        <v>19000</v>
      </c>
      <c r="AE42" s="10">
        <v>19000</v>
      </c>
      <c r="AF42" s="10">
        <v>19000</v>
      </c>
      <c r="AG42" s="10">
        <v>19000</v>
      </c>
      <c r="AH42" s="6" t="s">
        <v>2</v>
      </c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2:63" s="34" customFormat="1" ht="12.75" x14ac:dyDescent="0.2">
      <c r="B43" s="86">
        <v>96000</v>
      </c>
      <c r="C43" s="62"/>
      <c r="D43" s="62"/>
      <c r="E43" s="137" t="s">
        <v>112</v>
      </c>
      <c r="F43" s="135" t="s">
        <v>14</v>
      </c>
      <c r="G43" s="135"/>
      <c r="H43" s="137" t="s">
        <v>111</v>
      </c>
      <c r="I43" s="137"/>
      <c r="J43" s="137"/>
      <c r="K43" s="31" t="s">
        <v>6</v>
      </c>
      <c r="L43" s="20">
        <v>13180.53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58"/>
      <c r="AC43" s="10">
        <v>6188.53</v>
      </c>
      <c r="AD43" s="10">
        <v>3059</v>
      </c>
      <c r="AE43" s="10">
        <v>2185</v>
      </c>
      <c r="AF43" s="10">
        <v>1311</v>
      </c>
      <c r="AG43" s="10">
        <v>437</v>
      </c>
      <c r="AH43" s="6" t="s">
        <v>2</v>
      </c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2:63" s="34" customFormat="1" ht="12.75" x14ac:dyDescent="0.2">
      <c r="B44" s="35" t="s">
        <v>86</v>
      </c>
      <c r="C44" s="35"/>
      <c r="D44" s="35"/>
      <c r="E44" s="138"/>
      <c r="F44" s="135" t="s">
        <v>82</v>
      </c>
      <c r="G44" s="135"/>
      <c r="H44" s="137" t="s">
        <v>87</v>
      </c>
      <c r="I44" s="137"/>
      <c r="J44" s="139"/>
      <c r="K44" s="31"/>
      <c r="L44" s="2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58"/>
      <c r="AC44" s="10"/>
      <c r="AD44" s="10"/>
      <c r="AE44" s="10"/>
      <c r="AF44" s="10"/>
      <c r="AG44" s="10"/>
      <c r="AH44" s="6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2:63" s="34" customFormat="1" ht="13.5" thickBot="1" x14ac:dyDescent="0.25">
      <c r="B45" s="52"/>
      <c r="C45" s="14"/>
      <c r="D45" s="14"/>
      <c r="E45" s="140"/>
      <c r="F45" s="141"/>
      <c r="G45" s="141"/>
      <c r="H45" s="142" t="s">
        <v>90</v>
      </c>
      <c r="I45" s="142"/>
      <c r="J45" s="142"/>
      <c r="K45" s="32" t="s">
        <v>4</v>
      </c>
      <c r="L45" s="33">
        <f>SUM(L42:L44)</f>
        <v>109180.53</v>
      </c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>
        <f t="shared" ref="AC45:AG45" si="17">SUM(AC42:AC44)</f>
        <v>26188.53</v>
      </c>
      <c r="AD45" s="33">
        <f t="shared" si="17"/>
        <v>22059</v>
      </c>
      <c r="AE45" s="33">
        <f t="shared" si="17"/>
        <v>21185</v>
      </c>
      <c r="AF45" s="33">
        <f t="shared" si="17"/>
        <v>20311</v>
      </c>
      <c r="AG45" s="33">
        <f t="shared" si="17"/>
        <v>19437</v>
      </c>
      <c r="AH45" s="64">
        <f>SUM(AC45:AG45)</f>
        <v>109180.53</v>
      </c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</row>
    <row r="46" spans="2:63" s="34" customFormat="1" ht="12.75" x14ac:dyDescent="0.2">
      <c r="B46" s="54" t="s">
        <v>82</v>
      </c>
      <c r="C46" s="1" t="s">
        <v>16</v>
      </c>
      <c r="D46" s="1"/>
      <c r="E46" s="134" t="s">
        <v>13</v>
      </c>
      <c r="F46" s="135">
        <v>45120</v>
      </c>
      <c r="G46" s="136">
        <v>4.5999999999999999E-2</v>
      </c>
      <c r="H46" s="134" t="s">
        <v>98</v>
      </c>
      <c r="I46" s="137"/>
      <c r="J46" s="137"/>
      <c r="K46" s="31" t="s">
        <v>7</v>
      </c>
      <c r="L46" s="20">
        <v>9231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8"/>
      <c r="AC46" s="10">
        <v>5231</v>
      </c>
      <c r="AD46" s="10">
        <v>4000</v>
      </c>
      <c r="AE46" s="6" t="s">
        <v>2</v>
      </c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2:63" s="34" customFormat="1" ht="12.75" x14ac:dyDescent="0.2">
      <c r="B47" s="86">
        <v>9231</v>
      </c>
      <c r="C47" s="62"/>
      <c r="D47" s="62"/>
      <c r="E47" s="137" t="s">
        <v>112</v>
      </c>
      <c r="F47" s="135" t="s">
        <v>14</v>
      </c>
      <c r="G47" s="135"/>
      <c r="H47" s="137" t="s">
        <v>111</v>
      </c>
      <c r="I47" s="137"/>
      <c r="J47" s="137"/>
      <c r="K47" s="31" t="s">
        <v>6</v>
      </c>
      <c r="L47" s="20">
        <v>610.99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58"/>
      <c r="AC47" s="10">
        <v>518.99</v>
      </c>
      <c r="AD47" s="10">
        <v>92</v>
      </c>
      <c r="AE47" s="6" t="s">
        <v>2</v>
      </c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2:63" s="34" customFormat="1" ht="12.75" x14ac:dyDescent="0.2">
      <c r="B48" s="35" t="s">
        <v>86</v>
      </c>
      <c r="C48" s="35"/>
      <c r="D48" s="35"/>
      <c r="E48" s="138"/>
      <c r="F48" s="135" t="s">
        <v>82</v>
      </c>
      <c r="G48" s="135"/>
      <c r="H48" s="137" t="s">
        <v>99</v>
      </c>
      <c r="I48" s="137"/>
      <c r="J48" s="139"/>
      <c r="K48" s="31"/>
      <c r="L48" s="2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58"/>
      <c r="AC48" s="10"/>
      <c r="AD48" s="10"/>
      <c r="AE48" s="6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2:63" s="34" customFormat="1" ht="13.5" thickBot="1" x14ac:dyDescent="0.25">
      <c r="B49" s="52"/>
      <c r="C49" s="14"/>
      <c r="D49" s="14"/>
      <c r="E49" s="140"/>
      <c r="F49" s="141"/>
      <c r="G49" s="141"/>
      <c r="H49" s="142" t="s">
        <v>90</v>
      </c>
      <c r="I49" s="142"/>
      <c r="J49" s="142"/>
      <c r="K49" s="32" t="s">
        <v>4</v>
      </c>
      <c r="L49" s="33">
        <f>SUM(L46:L48)</f>
        <v>9841.99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>
        <f t="shared" ref="AC49:AD49" si="18">SUM(AC46:AC48)</f>
        <v>5749.99</v>
      </c>
      <c r="AD49" s="33">
        <f t="shared" si="18"/>
        <v>4092</v>
      </c>
      <c r="AE49" s="64">
        <f>SUM(AC49:AD49)</f>
        <v>9841.99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</row>
    <row r="50" spans="2:63" s="34" customFormat="1" ht="12.75" x14ac:dyDescent="0.2">
      <c r="B50" s="54" t="s">
        <v>82</v>
      </c>
      <c r="C50" s="1" t="s">
        <v>16</v>
      </c>
      <c r="D50" s="1"/>
      <c r="E50" s="134" t="s">
        <v>13</v>
      </c>
      <c r="F50" s="135">
        <v>45120</v>
      </c>
      <c r="G50" s="136">
        <v>4.5999999999999999E-2</v>
      </c>
      <c r="H50" s="134" t="s">
        <v>100</v>
      </c>
      <c r="I50" s="137"/>
      <c r="J50" s="137"/>
      <c r="K50" s="31" t="s">
        <v>7</v>
      </c>
      <c r="L50" s="20">
        <v>4000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58"/>
      <c r="AC50" s="10">
        <v>2000</v>
      </c>
      <c r="AD50" s="10">
        <v>2000</v>
      </c>
      <c r="AE50" s="6" t="s">
        <v>2</v>
      </c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2:63" s="34" customFormat="1" ht="12.75" x14ac:dyDescent="0.2">
      <c r="B51" s="86">
        <v>4000</v>
      </c>
      <c r="C51" s="62"/>
      <c r="D51" s="62"/>
      <c r="E51" s="137" t="s">
        <v>112</v>
      </c>
      <c r="F51" s="135" t="s">
        <v>14</v>
      </c>
      <c r="G51" s="135"/>
      <c r="H51" s="137" t="s">
        <v>111</v>
      </c>
      <c r="I51" s="137"/>
      <c r="J51" s="137"/>
      <c r="K51" s="31" t="s">
        <v>6</v>
      </c>
      <c r="L51" s="20">
        <v>277.02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58"/>
      <c r="AC51" s="10">
        <v>231.02</v>
      </c>
      <c r="AD51" s="10">
        <v>46</v>
      </c>
      <c r="AE51" s="6" t="s">
        <v>2</v>
      </c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2:63" s="34" customFormat="1" ht="12.75" x14ac:dyDescent="0.2">
      <c r="B52" s="35" t="s">
        <v>86</v>
      </c>
      <c r="C52" s="62"/>
      <c r="D52" s="62"/>
      <c r="E52" s="138"/>
      <c r="F52" s="135" t="s">
        <v>82</v>
      </c>
      <c r="G52" s="135"/>
      <c r="H52" s="137" t="s">
        <v>99</v>
      </c>
      <c r="I52" s="137"/>
      <c r="J52" s="137"/>
      <c r="K52" s="31"/>
      <c r="L52" s="2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58"/>
      <c r="AC52" s="10"/>
      <c r="AD52" s="10"/>
      <c r="AE52" s="6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2:63" s="34" customFormat="1" ht="13.5" thickBot="1" x14ac:dyDescent="0.25">
      <c r="B53" s="52"/>
      <c r="C53" s="14"/>
      <c r="D53" s="14"/>
      <c r="E53" s="140"/>
      <c r="F53" s="141"/>
      <c r="G53" s="141"/>
      <c r="H53" s="142" t="s">
        <v>90</v>
      </c>
      <c r="I53" s="142"/>
      <c r="J53" s="142"/>
      <c r="K53" s="32" t="s">
        <v>4</v>
      </c>
      <c r="L53" s="33">
        <f>SUM(L50:L52)</f>
        <v>4277.0200000000004</v>
      </c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>
        <f>SUM(AC50:AC52)</f>
        <v>2231.02</v>
      </c>
      <c r="AD53" s="33">
        <f>SUM(AD50:AD52)</f>
        <v>2046</v>
      </c>
      <c r="AE53" s="64">
        <f>SUM(AC53:AD53)</f>
        <v>4277.0200000000004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</row>
    <row r="54" spans="2:63" s="34" customFormat="1" ht="12.75" x14ac:dyDescent="0.2">
      <c r="B54" s="54" t="s">
        <v>82</v>
      </c>
      <c r="C54" s="1" t="s">
        <v>16</v>
      </c>
      <c r="D54" s="1"/>
      <c r="E54" s="134" t="s">
        <v>13</v>
      </c>
      <c r="F54" s="135">
        <v>45120</v>
      </c>
      <c r="G54" s="136">
        <v>4.5999999999999999E-2</v>
      </c>
      <c r="H54" s="134" t="s">
        <v>101</v>
      </c>
      <c r="I54" s="137"/>
      <c r="J54" s="137"/>
      <c r="K54" s="31" t="s">
        <v>7</v>
      </c>
      <c r="L54" s="20">
        <v>33000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>
        <v>17000</v>
      </c>
      <c r="AD54" s="10">
        <v>16000</v>
      </c>
      <c r="AE54" s="6" t="s">
        <v>2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2:63" s="34" customFormat="1" ht="12.75" x14ac:dyDescent="0.2">
      <c r="B55" s="86">
        <v>33000</v>
      </c>
      <c r="C55" s="62"/>
      <c r="D55" s="62"/>
      <c r="E55" s="137" t="s">
        <v>112</v>
      </c>
      <c r="F55" s="135" t="s">
        <v>14</v>
      </c>
      <c r="G55" s="135"/>
      <c r="H55" s="137" t="s">
        <v>111</v>
      </c>
      <c r="I55" s="137"/>
      <c r="J55" s="137"/>
      <c r="K55" s="31" t="s">
        <v>6</v>
      </c>
      <c r="L55" s="20">
        <v>2262.4299999999998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>
        <v>1894.43</v>
      </c>
      <c r="AD55" s="10">
        <v>368</v>
      </c>
      <c r="AE55" s="6" t="s">
        <v>2</v>
      </c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2:63" s="34" customFormat="1" ht="12.75" x14ac:dyDescent="0.2">
      <c r="B56" s="35" t="s">
        <v>86</v>
      </c>
      <c r="C56" s="35"/>
      <c r="D56" s="35"/>
      <c r="E56" s="138"/>
      <c r="F56" s="135" t="s">
        <v>82</v>
      </c>
      <c r="G56" s="135"/>
      <c r="H56" s="137" t="s">
        <v>99</v>
      </c>
      <c r="I56" s="137"/>
      <c r="J56" s="139"/>
      <c r="K56" s="31"/>
      <c r="L56" s="2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58"/>
      <c r="AC56" s="10"/>
      <c r="AD56" s="10"/>
      <c r="AE56" s="6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2:63" s="34" customFormat="1" ht="13.5" thickBot="1" x14ac:dyDescent="0.25">
      <c r="B57" s="52"/>
      <c r="C57" s="14"/>
      <c r="D57" s="14"/>
      <c r="E57" s="140"/>
      <c r="F57" s="141"/>
      <c r="G57" s="141"/>
      <c r="H57" s="142" t="s">
        <v>90</v>
      </c>
      <c r="I57" s="142"/>
      <c r="J57" s="142"/>
      <c r="K57" s="32" t="s">
        <v>4</v>
      </c>
      <c r="L57" s="33">
        <f>SUM(L54:L56)</f>
        <v>35262.43</v>
      </c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>
        <f t="shared" ref="AC57:AD57" si="19">SUM(AC54:AC56)</f>
        <v>18894.43</v>
      </c>
      <c r="AD57" s="33">
        <f t="shared" si="19"/>
        <v>16368</v>
      </c>
      <c r="AE57" s="64">
        <f>SUM(AC57:AD57)</f>
        <v>35262.43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</row>
    <row r="58" spans="2:63" s="34" customFormat="1" ht="12.75" x14ac:dyDescent="0.2">
      <c r="B58" s="54" t="s">
        <v>82</v>
      </c>
      <c r="C58" s="1" t="s">
        <v>16</v>
      </c>
      <c r="D58" s="1"/>
      <c r="E58" s="134" t="s">
        <v>13</v>
      </c>
      <c r="F58" s="135">
        <v>45120</v>
      </c>
      <c r="G58" s="136">
        <v>4.5999999999999999E-2</v>
      </c>
      <c r="H58" s="134" t="s">
        <v>102</v>
      </c>
      <c r="I58" s="137"/>
      <c r="J58" s="137"/>
      <c r="K58" s="31" t="s">
        <v>7</v>
      </c>
      <c r="L58" s="20">
        <v>15000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58"/>
      <c r="AC58" s="10">
        <v>8000</v>
      </c>
      <c r="AD58" s="10">
        <v>7000</v>
      </c>
      <c r="AE58" s="6" t="s">
        <v>2</v>
      </c>
      <c r="AF58" s="10"/>
      <c r="AG58" s="10"/>
      <c r="AH58" s="10"/>
      <c r="AI58" s="10"/>
      <c r="AJ58" s="10"/>
      <c r="AK58" s="10"/>
      <c r="AL58" s="6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2:63" s="34" customFormat="1" ht="12.75" x14ac:dyDescent="0.2">
      <c r="B59" s="86">
        <v>15000</v>
      </c>
      <c r="C59" s="62"/>
      <c r="D59" s="62"/>
      <c r="E59" s="137" t="s">
        <v>112</v>
      </c>
      <c r="F59" s="135" t="s">
        <v>14</v>
      </c>
      <c r="G59" s="135"/>
      <c r="H59" s="137" t="s">
        <v>111</v>
      </c>
      <c r="I59" s="137"/>
      <c r="J59" s="137"/>
      <c r="K59" s="31" t="s">
        <v>6</v>
      </c>
      <c r="L59" s="20">
        <v>1015.83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58"/>
      <c r="AC59" s="10">
        <v>854.83</v>
      </c>
      <c r="AD59" s="10">
        <v>161</v>
      </c>
      <c r="AE59" s="6" t="s">
        <v>2</v>
      </c>
      <c r="AF59" s="10"/>
      <c r="AG59" s="10"/>
      <c r="AH59" s="10"/>
      <c r="AI59" s="10"/>
      <c r="AJ59" s="10"/>
      <c r="AK59" s="10"/>
      <c r="AL59" s="6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2:63" s="34" customFormat="1" ht="12.75" x14ac:dyDescent="0.2">
      <c r="B60" s="35" t="s">
        <v>86</v>
      </c>
      <c r="C60" s="35"/>
      <c r="D60" s="35"/>
      <c r="E60" s="138"/>
      <c r="F60" s="135" t="s">
        <v>82</v>
      </c>
      <c r="G60" s="135"/>
      <c r="H60" s="137" t="s">
        <v>99</v>
      </c>
      <c r="I60" s="137"/>
      <c r="J60" s="139"/>
      <c r="K60" s="31"/>
      <c r="L60" s="2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58"/>
      <c r="AC60" s="10"/>
      <c r="AD60" s="10"/>
      <c r="AE60" s="6"/>
      <c r="AF60" s="10"/>
      <c r="AG60" s="10"/>
      <c r="AH60" s="10"/>
      <c r="AI60" s="10"/>
      <c r="AJ60" s="10"/>
      <c r="AK60" s="10"/>
      <c r="AL60" s="6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2:63" s="34" customFormat="1" ht="13.5" thickBot="1" x14ac:dyDescent="0.25">
      <c r="B61" s="52"/>
      <c r="C61" s="14"/>
      <c r="D61" s="14"/>
      <c r="E61" s="140"/>
      <c r="F61" s="141"/>
      <c r="G61" s="141"/>
      <c r="H61" s="142" t="s">
        <v>90</v>
      </c>
      <c r="I61" s="142"/>
      <c r="J61" s="142"/>
      <c r="K61" s="32" t="s">
        <v>4</v>
      </c>
      <c r="L61" s="33">
        <f>SUM(L58:L60)</f>
        <v>16015.83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>
        <f t="shared" ref="AC61:AD61" si="20">SUM(AC58:AC60)</f>
        <v>8854.83</v>
      </c>
      <c r="AD61" s="33">
        <f t="shared" si="20"/>
        <v>7161</v>
      </c>
      <c r="AE61" s="64">
        <f>SUM(AC61:AD61)</f>
        <v>16015.83</v>
      </c>
      <c r="AF61" s="33"/>
      <c r="AG61" s="33"/>
      <c r="AH61" s="33"/>
      <c r="AI61" s="33"/>
      <c r="AJ61" s="33"/>
      <c r="AK61" s="33"/>
      <c r="AL61" s="64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</row>
    <row r="62" spans="2:63" s="36" customFormat="1" ht="12.75" x14ac:dyDescent="0.2">
      <c r="B62" s="87"/>
      <c r="C62" s="3"/>
      <c r="D62" s="1"/>
      <c r="E62" s="153"/>
      <c r="F62" s="153"/>
      <c r="G62" s="153"/>
      <c r="H62" s="154" t="s">
        <v>157</v>
      </c>
      <c r="I62" s="154"/>
      <c r="J62" s="154"/>
      <c r="K62" s="134" t="s">
        <v>7</v>
      </c>
      <c r="L62" s="155">
        <f>L22+L26+L30+L38+L42+L34+L46+L50+L54+L58</f>
        <v>507824</v>
      </c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>
        <f>AC22+AC26+AC30+AC34+AC38+AC42+AC46+AC50+AC54+AC58</f>
        <v>150824</v>
      </c>
      <c r="AD62" s="156">
        <f>AD22+AD30+AD34+AD38+AD42+AD46+AD50+AD54+AD58</f>
        <v>111000</v>
      </c>
      <c r="AE62" s="156">
        <f t="shared" ref="AE62:AG63" si="21">AE22+AE30+AE34+AE38+AE42</f>
        <v>82000</v>
      </c>
      <c r="AF62" s="156">
        <f t="shared" si="21"/>
        <v>82000</v>
      </c>
      <c r="AG62" s="156">
        <f t="shared" si="21"/>
        <v>82000</v>
      </c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</row>
    <row r="63" spans="2:63" s="36" customFormat="1" ht="12.75" x14ac:dyDescent="0.2">
      <c r="B63" s="87"/>
      <c r="C63" s="3"/>
      <c r="D63" s="1"/>
      <c r="E63" s="134" t="s">
        <v>158</v>
      </c>
      <c r="F63" s="134"/>
      <c r="G63" s="134"/>
      <c r="H63" s="134"/>
      <c r="I63" s="154"/>
      <c r="J63" s="134"/>
      <c r="K63" s="134" t="s">
        <v>6</v>
      </c>
      <c r="L63" s="155">
        <f>L23+L27+L31+L39+L43+L35+L47+L51+L59+L55</f>
        <v>62543.669999999991</v>
      </c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>
        <f>AC23+AC27+AC31+AC35+AC39+AC43+AC47+AC51+AC55+AC59</f>
        <v>31700.670000000006</v>
      </c>
      <c r="AD63" s="156">
        <f>AD23+AD31+AD35+AD39+AD43+AD47+AD51+AD55+AD59</f>
        <v>13869</v>
      </c>
      <c r="AE63" s="156">
        <f t="shared" si="21"/>
        <v>9430</v>
      </c>
      <c r="AF63" s="156">
        <f t="shared" si="21"/>
        <v>5658</v>
      </c>
      <c r="AG63" s="156">
        <f t="shared" si="21"/>
        <v>1886</v>
      </c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</row>
    <row r="64" spans="2:63" s="36" customFormat="1" ht="12.75" x14ac:dyDescent="0.2">
      <c r="B64" s="87"/>
      <c r="C64" s="3"/>
      <c r="D64" s="1"/>
      <c r="E64" s="134"/>
      <c r="F64" s="134"/>
      <c r="G64" s="134"/>
      <c r="H64" s="134"/>
      <c r="I64" s="154"/>
      <c r="J64" s="134"/>
      <c r="K64" s="134"/>
      <c r="L64" s="155">
        <f>L24+L28+L32+L40+L44+L36</f>
        <v>0</v>
      </c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>
        <f>AC24+AC28+AC32+AC36+AC40+AC44</f>
        <v>0</v>
      </c>
      <c r="AD64" s="156">
        <f t="shared" ref="AD64:AG64" si="22">AD24+AD28+AD32+AD36+AD40+AD44</f>
        <v>0</v>
      </c>
      <c r="AE64" s="156">
        <f t="shared" si="22"/>
        <v>0</v>
      </c>
      <c r="AF64" s="156">
        <f t="shared" si="22"/>
        <v>0</v>
      </c>
      <c r="AG64" s="156">
        <f t="shared" si="22"/>
        <v>0</v>
      </c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</row>
    <row r="65" spans="2:63" s="36" customFormat="1" ht="13.5" thickBot="1" x14ac:dyDescent="0.25">
      <c r="B65" s="77"/>
      <c r="C65" s="22"/>
      <c r="D65" s="14"/>
      <c r="E65" s="157"/>
      <c r="F65" s="157"/>
      <c r="G65" s="157"/>
      <c r="H65" s="157"/>
      <c r="I65" s="157"/>
      <c r="J65" s="157"/>
      <c r="K65" s="158" t="s">
        <v>3</v>
      </c>
      <c r="L65" s="159">
        <f>SUM(L62:L64)</f>
        <v>570367.67000000004</v>
      </c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>
        <f>SUM(AC62:AC64)</f>
        <v>182524.67</v>
      </c>
      <c r="AD65" s="160">
        <f t="shared" ref="AD65:AG65" si="23">SUM(AD62:AD64)</f>
        <v>124869</v>
      </c>
      <c r="AE65" s="160">
        <f t="shared" si="23"/>
        <v>91430</v>
      </c>
      <c r="AF65" s="160">
        <f t="shared" si="23"/>
        <v>87658</v>
      </c>
      <c r="AG65" s="160">
        <f t="shared" si="23"/>
        <v>83886</v>
      </c>
      <c r="AH65" s="160">
        <f>SUM(AC65:AG65)</f>
        <v>570367.67000000004</v>
      </c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</row>
    <row r="66" spans="2:63" s="36" customFormat="1" ht="12.75" x14ac:dyDescent="0.2">
      <c r="B66" s="87"/>
      <c r="C66" s="3"/>
      <c r="D66" s="1"/>
      <c r="E66" s="2"/>
      <c r="F66" s="2"/>
      <c r="G66" s="2"/>
      <c r="H66" s="2"/>
      <c r="I66" s="2"/>
      <c r="J66" s="2"/>
      <c r="K66" s="2" t="s">
        <v>52</v>
      </c>
      <c r="L66" s="6">
        <f>L65-AH65</f>
        <v>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59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2:63" s="36" customFormat="1" ht="12.75" x14ac:dyDescent="0.2">
      <c r="B67" s="87"/>
      <c r="C67" s="3"/>
      <c r="D67" s="1"/>
      <c r="E67" s="2"/>
      <c r="F67" s="2"/>
      <c r="G67" s="2"/>
      <c r="H67" s="2"/>
      <c r="I67" s="2"/>
      <c r="J67" s="2"/>
      <c r="K67" s="2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59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2:63" s="31" customFormat="1" ht="12.75" x14ac:dyDescent="0.2">
      <c r="B68" s="85"/>
      <c r="C68" s="15"/>
      <c r="D68" s="15"/>
      <c r="E68" s="27"/>
      <c r="F68" s="26"/>
      <c r="G68" s="26"/>
      <c r="H68" s="27"/>
      <c r="I68" s="27"/>
      <c r="J68" s="27"/>
      <c r="K68" s="28"/>
      <c r="L68" s="29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</row>
    <row r="69" spans="2:63" s="34" customFormat="1" ht="12.75" x14ac:dyDescent="0.2">
      <c r="B69" s="54" t="s">
        <v>95</v>
      </c>
      <c r="C69" s="1" t="s">
        <v>15</v>
      </c>
      <c r="D69" s="1"/>
      <c r="E69" s="105" t="s">
        <v>13</v>
      </c>
      <c r="F69" s="106">
        <v>44614</v>
      </c>
      <c r="G69" s="107">
        <v>2.8899999999999999E-2</v>
      </c>
      <c r="H69" s="105" t="s">
        <v>110</v>
      </c>
      <c r="I69" s="108"/>
      <c r="J69" s="108"/>
      <c r="K69" s="31" t="s">
        <v>7</v>
      </c>
      <c r="L69" s="20">
        <v>15870000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>
        <v>15000</v>
      </c>
      <c r="AB69" s="10">
        <v>15000</v>
      </c>
      <c r="AC69" s="10">
        <v>205000</v>
      </c>
      <c r="AD69" s="10">
        <v>460000</v>
      </c>
      <c r="AE69" s="10">
        <v>620000</v>
      </c>
      <c r="AF69" s="10">
        <v>620000</v>
      </c>
      <c r="AG69" s="10">
        <v>620000</v>
      </c>
      <c r="AH69" s="10">
        <v>620000</v>
      </c>
      <c r="AI69" s="10">
        <v>620000</v>
      </c>
      <c r="AJ69" s="10">
        <v>620000</v>
      </c>
      <c r="AK69" s="10">
        <v>620000</v>
      </c>
      <c r="AL69" s="10">
        <v>625000</v>
      </c>
      <c r="AM69" s="10">
        <v>620000</v>
      </c>
      <c r="AN69" s="10">
        <v>620000</v>
      </c>
      <c r="AO69" s="10">
        <v>620000</v>
      </c>
      <c r="AP69" s="10">
        <v>620000</v>
      </c>
      <c r="AQ69" s="10">
        <v>620000</v>
      </c>
      <c r="AR69" s="10">
        <v>620000</v>
      </c>
      <c r="AS69" s="10">
        <v>620000</v>
      </c>
      <c r="AT69" s="10">
        <v>615000</v>
      </c>
      <c r="AU69" s="10">
        <v>615000</v>
      </c>
      <c r="AV69" s="10">
        <v>615000</v>
      </c>
      <c r="AW69" s="10">
        <v>615000</v>
      </c>
      <c r="AX69" s="10">
        <v>615000</v>
      </c>
      <c r="AY69" s="10">
        <v>615000</v>
      </c>
      <c r="AZ69" s="10">
        <v>615000</v>
      </c>
      <c r="BA69" s="10">
        <v>610000</v>
      </c>
      <c r="BB69" s="10">
        <v>610000</v>
      </c>
      <c r="BC69" s="10">
        <v>345000</v>
      </c>
      <c r="BD69" s="6" t="s">
        <v>2</v>
      </c>
      <c r="BE69" s="6"/>
      <c r="BF69" s="6"/>
      <c r="BG69" s="6"/>
      <c r="BH69" s="6"/>
      <c r="BI69" s="6"/>
      <c r="BJ69" s="6"/>
      <c r="BK69" s="6"/>
    </row>
    <row r="70" spans="2:63" s="34" customFormat="1" ht="12.75" x14ac:dyDescent="0.2">
      <c r="B70" s="86">
        <v>15870000</v>
      </c>
      <c r="C70" s="55"/>
      <c r="D70" s="62"/>
      <c r="E70" s="109"/>
      <c r="F70" s="106" t="s">
        <v>10</v>
      </c>
      <c r="G70" s="106"/>
      <c r="H70" s="108" t="s">
        <v>115</v>
      </c>
      <c r="I70" s="108"/>
      <c r="J70" s="108"/>
      <c r="K70" s="31" t="s">
        <v>6</v>
      </c>
      <c r="L70" s="20">
        <v>8498697.6500000004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>
        <v>708228.89</v>
      </c>
      <c r="AB70" s="10">
        <v>568362.5</v>
      </c>
      <c r="AC70" s="10">
        <v>567612.5</v>
      </c>
      <c r="AD70" s="10">
        <v>557362.5</v>
      </c>
      <c r="AE70" s="10">
        <v>534362.5</v>
      </c>
      <c r="AF70" s="10">
        <v>503362.5</v>
      </c>
      <c r="AG70" s="10">
        <v>472362.5</v>
      </c>
      <c r="AH70" s="10">
        <v>441362.5</v>
      </c>
      <c r="AI70" s="10">
        <v>410362.5</v>
      </c>
      <c r="AJ70" s="10">
        <v>379362.5</v>
      </c>
      <c r="AK70" s="10">
        <v>354562.5</v>
      </c>
      <c r="AL70" s="10">
        <v>329762.5</v>
      </c>
      <c r="AM70" s="10">
        <v>304762.5</v>
      </c>
      <c r="AN70" s="10">
        <v>286162.5</v>
      </c>
      <c r="AO70" s="10">
        <v>267562.5</v>
      </c>
      <c r="AP70" s="10">
        <v>248962.5</v>
      </c>
      <c r="AQ70" s="10">
        <v>230362.5</v>
      </c>
      <c r="AR70" s="10">
        <v>211762.5</v>
      </c>
      <c r="AS70" s="10">
        <v>193162.5</v>
      </c>
      <c r="AT70" s="10">
        <v>174562.5</v>
      </c>
      <c r="AU70" s="10">
        <v>156881.26</v>
      </c>
      <c r="AV70" s="10">
        <v>139200</v>
      </c>
      <c r="AW70" s="10">
        <v>120750</v>
      </c>
      <c r="AX70" s="10">
        <v>102300</v>
      </c>
      <c r="AY70" s="10">
        <v>83850</v>
      </c>
      <c r="AZ70" s="10">
        <v>65400</v>
      </c>
      <c r="BA70" s="10">
        <v>46950</v>
      </c>
      <c r="BB70" s="10">
        <v>28650</v>
      </c>
      <c r="BC70" s="10">
        <v>10350</v>
      </c>
      <c r="BD70" s="6" t="s">
        <v>2</v>
      </c>
      <c r="BE70" s="6"/>
      <c r="BF70" s="6"/>
      <c r="BG70" s="6"/>
      <c r="BH70" s="6"/>
      <c r="BI70" s="6"/>
      <c r="BJ70" s="6"/>
      <c r="BK70" s="6"/>
    </row>
    <row r="71" spans="2:63" s="34" customFormat="1" ht="12.75" x14ac:dyDescent="0.2">
      <c r="B71" s="152"/>
      <c r="C71" s="35"/>
      <c r="D71" s="35"/>
      <c r="E71" s="109"/>
      <c r="F71" s="106" t="s">
        <v>96</v>
      </c>
      <c r="G71" s="106"/>
      <c r="H71" s="106" t="s">
        <v>107</v>
      </c>
      <c r="I71" s="108"/>
      <c r="J71" s="110"/>
      <c r="K71" s="31"/>
      <c r="L71" s="2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6"/>
      <c r="BE71" s="6"/>
      <c r="BF71" s="6"/>
      <c r="BG71" s="6"/>
      <c r="BH71" s="6"/>
      <c r="BI71" s="6"/>
      <c r="BJ71" s="6"/>
      <c r="BK71" s="6"/>
    </row>
    <row r="72" spans="2:63" s="34" customFormat="1" ht="13.5" thickBot="1" x14ac:dyDescent="0.25">
      <c r="B72" s="52"/>
      <c r="C72" s="14"/>
      <c r="D72" s="14"/>
      <c r="E72" s="111"/>
      <c r="F72" s="112"/>
      <c r="G72" s="112"/>
      <c r="H72" s="113"/>
      <c r="I72" s="113"/>
      <c r="J72" s="113"/>
      <c r="K72" s="32" t="s">
        <v>4</v>
      </c>
      <c r="L72" s="33">
        <f>SUM(L69:L71)</f>
        <v>24368697.649999999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>
        <f t="shared" ref="AA72:BC72" si="24">SUM(AA69:AA71)</f>
        <v>723228.89</v>
      </c>
      <c r="AB72" s="33">
        <f t="shared" si="24"/>
        <v>583362.5</v>
      </c>
      <c r="AC72" s="33">
        <f t="shared" si="24"/>
        <v>772612.5</v>
      </c>
      <c r="AD72" s="33">
        <f t="shared" si="24"/>
        <v>1017362.5</v>
      </c>
      <c r="AE72" s="33">
        <f t="shared" si="24"/>
        <v>1154362.5</v>
      </c>
      <c r="AF72" s="33">
        <f t="shared" si="24"/>
        <v>1123362.5</v>
      </c>
      <c r="AG72" s="33">
        <f t="shared" si="24"/>
        <v>1092362.5</v>
      </c>
      <c r="AH72" s="33">
        <f t="shared" si="24"/>
        <v>1061362.5</v>
      </c>
      <c r="AI72" s="33">
        <f t="shared" si="24"/>
        <v>1030362.5</v>
      </c>
      <c r="AJ72" s="33">
        <f t="shared" si="24"/>
        <v>999362.5</v>
      </c>
      <c r="AK72" s="33">
        <f t="shared" si="24"/>
        <v>974562.5</v>
      </c>
      <c r="AL72" s="33">
        <f t="shared" si="24"/>
        <v>954762.5</v>
      </c>
      <c r="AM72" s="33">
        <f t="shared" si="24"/>
        <v>924762.5</v>
      </c>
      <c r="AN72" s="33">
        <f t="shared" si="24"/>
        <v>906162.5</v>
      </c>
      <c r="AO72" s="33">
        <f t="shared" si="24"/>
        <v>887562.5</v>
      </c>
      <c r="AP72" s="33">
        <f t="shared" si="24"/>
        <v>868962.5</v>
      </c>
      <c r="AQ72" s="33">
        <f t="shared" si="24"/>
        <v>850362.5</v>
      </c>
      <c r="AR72" s="33">
        <f t="shared" si="24"/>
        <v>831762.5</v>
      </c>
      <c r="AS72" s="33">
        <f t="shared" si="24"/>
        <v>813162.5</v>
      </c>
      <c r="AT72" s="33">
        <f t="shared" si="24"/>
        <v>789562.5</v>
      </c>
      <c r="AU72" s="33">
        <f t="shared" si="24"/>
        <v>771881.26</v>
      </c>
      <c r="AV72" s="33">
        <f t="shared" si="24"/>
        <v>754200</v>
      </c>
      <c r="AW72" s="33">
        <f t="shared" si="24"/>
        <v>735750</v>
      </c>
      <c r="AX72" s="33">
        <f t="shared" si="24"/>
        <v>717300</v>
      </c>
      <c r="AY72" s="33">
        <f t="shared" si="24"/>
        <v>698850</v>
      </c>
      <c r="AZ72" s="33">
        <f t="shared" si="24"/>
        <v>680400</v>
      </c>
      <c r="BA72" s="33">
        <f t="shared" si="24"/>
        <v>656950</v>
      </c>
      <c r="BB72" s="33">
        <f t="shared" si="24"/>
        <v>638650</v>
      </c>
      <c r="BC72" s="33">
        <f t="shared" si="24"/>
        <v>355350</v>
      </c>
      <c r="BD72" s="64">
        <f>SUM(AA72:BC72)</f>
        <v>24368697.650000002</v>
      </c>
      <c r="BE72" s="64"/>
      <c r="BF72" s="64"/>
      <c r="BG72" s="64"/>
      <c r="BH72" s="64"/>
      <c r="BI72" s="64"/>
      <c r="BJ72" s="64"/>
      <c r="BK72" s="64"/>
    </row>
    <row r="73" spans="2:63" s="34" customFormat="1" ht="12.75" x14ac:dyDescent="0.2">
      <c r="B73" s="54" t="s">
        <v>95</v>
      </c>
      <c r="C73" s="1" t="s">
        <v>16</v>
      </c>
      <c r="D73" s="1"/>
      <c r="E73" s="105" t="s">
        <v>13</v>
      </c>
      <c r="F73" s="106"/>
      <c r="G73" s="114"/>
      <c r="H73" s="105" t="s">
        <v>104</v>
      </c>
      <c r="I73" s="108"/>
      <c r="J73" s="108"/>
      <c r="K73" s="31" t="s">
        <v>7</v>
      </c>
      <c r="L73" s="2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58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2:63" s="34" customFormat="1" ht="12.75" x14ac:dyDescent="0.2">
      <c r="B74" s="86"/>
      <c r="C74" s="62"/>
      <c r="D74" s="62"/>
      <c r="E74" s="108" t="s">
        <v>112</v>
      </c>
      <c r="F74" s="106" t="s">
        <v>14</v>
      </c>
      <c r="G74" s="106"/>
      <c r="H74" s="108" t="s">
        <v>103</v>
      </c>
      <c r="I74" s="108"/>
      <c r="J74" s="108"/>
      <c r="K74" s="31" t="s">
        <v>6</v>
      </c>
      <c r="L74" s="2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58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2:63" s="34" customFormat="1" ht="12.75" x14ac:dyDescent="0.2">
      <c r="B75" s="35"/>
      <c r="C75" s="35"/>
      <c r="D75" s="35"/>
      <c r="E75" s="109"/>
      <c r="F75" s="106" t="s">
        <v>96</v>
      </c>
      <c r="G75" s="106"/>
      <c r="H75" s="108"/>
      <c r="I75" s="108"/>
      <c r="J75" s="110"/>
      <c r="K75" s="31"/>
      <c r="L75" s="2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58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2:63" s="34" customFormat="1" ht="13.5" thickBot="1" x14ac:dyDescent="0.25">
      <c r="B76" s="52"/>
      <c r="C76" s="14"/>
      <c r="D76" s="14"/>
      <c r="E76" s="111"/>
      <c r="F76" s="112"/>
      <c r="G76" s="112"/>
      <c r="H76" s="113"/>
      <c r="I76" s="113"/>
      <c r="J76" s="113"/>
      <c r="K76" s="32" t="s">
        <v>4</v>
      </c>
      <c r="L76" s="33">
        <f>SUM(L73:L75)</f>
        <v>0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>
        <f t="shared" ref="AB76:AV76" si="25">SUM(AB73:AB75)</f>
        <v>0</v>
      </c>
      <c r="AC76" s="33">
        <f t="shared" si="25"/>
        <v>0</v>
      </c>
      <c r="AD76" s="33">
        <f t="shared" si="25"/>
        <v>0</v>
      </c>
      <c r="AE76" s="33">
        <f t="shared" si="25"/>
        <v>0</v>
      </c>
      <c r="AF76" s="33">
        <f t="shared" si="25"/>
        <v>0</v>
      </c>
      <c r="AG76" s="33">
        <f t="shared" si="25"/>
        <v>0</v>
      </c>
      <c r="AH76" s="33">
        <f t="shared" si="25"/>
        <v>0</v>
      </c>
      <c r="AI76" s="33">
        <f t="shared" si="25"/>
        <v>0</v>
      </c>
      <c r="AJ76" s="33">
        <f t="shared" si="25"/>
        <v>0</v>
      </c>
      <c r="AK76" s="33">
        <f t="shared" si="25"/>
        <v>0</v>
      </c>
      <c r="AL76" s="33">
        <f t="shared" si="25"/>
        <v>0</v>
      </c>
      <c r="AM76" s="33">
        <f t="shared" si="25"/>
        <v>0</v>
      </c>
      <c r="AN76" s="33">
        <f t="shared" si="25"/>
        <v>0</v>
      </c>
      <c r="AO76" s="33">
        <f t="shared" si="25"/>
        <v>0</v>
      </c>
      <c r="AP76" s="33">
        <f t="shared" si="25"/>
        <v>0</v>
      </c>
      <c r="AQ76" s="33">
        <f t="shared" si="25"/>
        <v>0</v>
      </c>
      <c r="AR76" s="33">
        <f t="shared" si="25"/>
        <v>0</v>
      </c>
      <c r="AS76" s="33">
        <f t="shared" si="25"/>
        <v>0</v>
      </c>
      <c r="AT76" s="33">
        <f t="shared" si="25"/>
        <v>0</v>
      </c>
      <c r="AU76" s="33">
        <f t="shared" si="25"/>
        <v>0</v>
      </c>
      <c r="AV76" s="33">
        <f t="shared" si="25"/>
        <v>0</v>
      </c>
      <c r="AW76" s="64">
        <f>SUM(AB76:AV76)</f>
        <v>0</v>
      </c>
      <c r="AX76" s="64">
        <f>SUM(AC76:AW76)</f>
        <v>0</v>
      </c>
      <c r="AY76" s="64">
        <f>SUM(AD76:AX76)</f>
        <v>0</v>
      </c>
      <c r="AZ76" s="64">
        <f t="shared" ref="AZ76" si="26">SUM(AE76:AY76)</f>
        <v>0</v>
      </c>
      <c r="BA76" s="64">
        <f t="shared" ref="BA76" si="27">SUM(AF76:AZ76)</f>
        <v>0</v>
      </c>
      <c r="BB76" s="64">
        <f t="shared" ref="BB76" si="28">SUM(AG76:BA76)</f>
        <v>0</v>
      </c>
      <c r="BC76" s="64">
        <f t="shared" ref="BC76" si="29">SUM(AH76:BB76)</f>
        <v>0</v>
      </c>
      <c r="BD76" s="64">
        <f t="shared" ref="BD76" si="30">SUM(AI76:BC76)</f>
        <v>0</v>
      </c>
      <c r="BE76" s="64">
        <f t="shared" ref="BE76" si="31">SUM(AJ76:BD76)</f>
        <v>0</v>
      </c>
      <c r="BF76" s="64">
        <f t="shared" ref="BF76" si="32">SUM(AK76:BE76)</f>
        <v>0</v>
      </c>
      <c r="BG76" s="64">
        <f t="shared" ref="BG76" si="33">SUM(AL76:BF76)</f>
        <v>0</v>
      </c>
      <c r="BH76" s="64">
        <f t="shared" ref="BH76" si="34">SUM(AM76:BG76)</f>
        <v>0</v>
      </c>
      <c r="BI76" s="64">
        <f t="shared" ref="BI76" si="35">SUM(AN76:BH76)</f>
        <v>0</v>
      </c>
      <c r="BJ76" s="64">
        <f t="shared" ref="BJ76" si="36">SUM(AO76:BI76)</f>
        <v>0</v>
      </c>
      <c r="BK76" s="64">
        <f t="shared" ref="BK76" si="37">SUM(AP76:BJ76)</f>
        <v>0</v>
      </c>
    </row>
    <row r="77" spans="2:63" s="36" customFormat="1" ht="12.75" x14ac:dyDescent="0.2">
      <c r="B77" s="87"/>
      <c r="C77" s="3"/>
      <c r="D77" s="1"/>
      <c r="E77" s="115"/>
      <c r="F77" s="115"/>
      <c r="G77" s="115"/>
      <c r="H77" s="116" t="s">
        <v>157</v>
      </c>
      <c r="I77" s="116"/>
      <c r="J77" s="116"/>
      <c r="K77" s="105" t="s">
        <v>7</v>
      </c>
      <c r="L77" s="129">
        <f>L69+L73</f>
        <v>15870000</v>
      </c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>
        <f t="shared" ref="AA77:AB77" si="38">AA69+AA73</f>
        <v>15000</v>
      </c>
      <c r="AB77" s="130">
        <f t="shared" si="38"/>
        <v>15000</v>
      </c>
      <c r="AC77" s="130">
        <f>AC69+AC73</f>
        <v>205000</v>
      </c>
      <c r="AD77" s="130">
        <f t="shared" ref="AD77:BC77" si="39">AD69+AD73</f>
        <v>460000</v>
      </c>
      <c r="AE77" s="130">
        <f t="shared" si="39"/>
        <v>620000</v>
      </c>
      <c r="AF77" s="130">
        <f t="shared" si="39"/>
        <v>620000</v>
      </c>
      <c r="AG77" s="130">
        <f t="shared" si="39"/>
        <v>620000</v>
      </c>
      <c r="AH77" s="130">
        <f t="shared" si="39"/>
        <v>620000</v>
      </c>
      <c r="AI77" s="130">
        <f t="shared" si="39"/>
        <v>620000</v>
      </c>
      <c r="AJ77" s="130">
        <f t="shared" si="39"/>
        <v>620000</v>
      </c>
      <c r="AK77" s="130">
        <f t="shared" si="39"/>
        <v>620000</v>
      </c>
      <c r="AL77" s="130">
        <f t="shared" si="39"/>
        <v>625000</v>
      </c>
      <c r="AM77" s="130">
        <f t="shared" si="39"/>
        <v>620000</v>
      </c>
      <c r="AN77" s="130">
        <f t="shared" si="39"/>
        <v>620000</v>
      </c>
      <c r="AO77" s="130">
        <f t="shared" si="39"/>
        <v>620000</v>
      </c>
      <c r="AP77" s="130">
        <f t="shared" si="39"/>
        <v>620000</v>
      </c>
      <c r="AQ77" s="130">
        <f t="shared" si="39"/>
        <v>620000</v>
      </c>
      <c r="AR77" s="130">
        <f t="shared" si="39"/>
        <v>620000</v>
      </c>
      <c r="AS77" s="130">
        <f t="shared" si="39"/>
        <v>620000</v>
      </c>
      <c r="AT77" s="130">
        <f t="shared" si="39"/>
        <v>615000</v>
      </c>
      <c r="AU77" s="130">
        <f t="shared" si="39"/>
        <v>615000</v>
      </c>
      <c r="AV77" s="130">
        <f t="shared" si="39"/>
        <v>615000</v>
      </c>
      <c r="AW77" s="130">
        <f t="shared" si="39"/>
        <v>615000</v>
      </c>
      <c r="AX77" s="130">
        <f t="shared" si="39"/>
        <v>615000</v>
      </c>
      <c r="AY77" s="130">
        <f t="shared" si="39"/>
        <v>615000</v>
      </c>
      <c r="AZ77" s="130">
        <f t="shared" si="39"/>
        <v>615000</v>
      </c>
      <c r="BA77" s="130">
        <f t="shared" si="39"/>
        <v>610000</v>
      </c>
      <c r="BB77" s="130">
        <f t="shared" si="39"/>
        <v>610000</v>
      </c>
      <c r="BC77" s="130">
        <f t="shared" si="39"/>
        <v>345000</v>
      </c>
      <c r="BD77" s="130"/>
      <c r="BE77" s="130"/>
      <c r="BF77" s="130"/>
      <c r="BG77" s="130"/>
      <c r="BH77" s="130"/>
      <c r="BI77" s="130"/>
      <c r="BJ77" s="130"/>
      <c r="BK77" s="130"/>
    </row>
    <row r="78" spans="2:63" s="36" customFormat="1" ht="12.75" x14ac:dyDescent="0.2">
      <c r="B78" s="87"/>
      <c r="C78" s="3"/>
      <c r="D78" s="1"/>
      <c r="E78" s="105" t="s">
        <v>159</v>
      </c>
      <c r="F78" s="105"/>
      <c r="G78" s="105"/>
      <c r="H78" s="105"/>
      <c r="I78" s="116"/>
      <c r="J78" s="105"/>
      <c r="K78" s="105" t="s">
        <v>6</v>
      </c>
      <c r="L78" s="129">
        <f>L70+L74</f>
        <v>8498697.6500000004</v>
      </c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>
        <f t="shared" ref="AA78:AB78" si="40">AA70+AA74</f>
        <v>708228.89</v>
      </c>
      <c r="AB78" s="130">
        <f t="shared" si="40"/>
        <v>568362.5</v>
      </c>
      <c r="AC78" s="130">
        <f>AC70+AC74</f>
        <v>567612.5</v>
      </c>
      <c r="AD78" s="130">
        <f t="shared" ref="AD78:BC78" si="41">AD70+AD74</f>
        <v>557362.5</v>
      </c>
      <c r="AE78" s="130">
        <f t="shared" si="41"/>
        <v>534362.5</v>
      </c>
      <c r="AF78" s="130">
        <f t="shared" si="41"/>
        <v>503362.5</v>
      </c>
      <c r="AG78" s="130">
        <f t="shared" si="41"/>
        <v>472362.5</v>
      </c>
      <c r="AH78" s="130">
        <f t="shared" si="41"/>
        <v>441362.5</v>
      </c>
      <c r="AI78" s="130">
        <f t="shared" si="41"/>
        <v>410362.5</v>
      </c>
      <c r="AJ78" s="130">
        <f t="shared" si="41"/>
        <v>379362.5</v>
      </c>
      <c r="AK78" s="130">
        <f t="shared" si="41"/>
        <v>354562.5</v>
      </c>
      <c r="AL78" s="130">
        <f t="shared" si="41"/>
        <v>329762.5</v>
      </c>
      <c r="AM78" s="130">
        <f t="shared" si="41"/>
        <v>304762.5</v>
      </c>
      <c r="AN78" s="130">
        <f t="shared" si="41"/>
        <v>286162.5</v>
      </c>
      <c r="AO78" s="130">
        <f t="shared" si="41"/>
        <v>267562.5</v>
      </c>
      <c r="AP78" s="130">
        <f t="shared" si="41"/>
        <v>248962.5</v>
      </c>
      <c r="AQ78" s="130">
        <f t="shared" si="41"/>
        <v>230362.5</v>
      </c>
      <c r="AR78" s="130">
        <f t="shared" si="41"/>
        <v>211762.5</v>
      </c>
      <c r="AS78" s="130">
        <f t="shared" si="41"/>
        <v>193162.5</v>
      </c>
      <c r="AT78" s="130">
        <f t="shared" si="41"/>
        <v>174562.5</v>
      </c>
      <c r="AU78" s="130">
        <f t="shared" si="41"/>
        <v>156881.26</v>
      </c>
      <c r="AV78" s="130">
        <f t="shared" si="41"/>
        <v>139200</v>
      </c>
      <c r="AW78" s="130">
        <f t="shared" si="41"/>
        <v>120750</v>
      </c>
      <c r="AX78" s="130">
        <f t="shared" si="41"/>
        <v>102300</v>
      </c>
      <c r="AY78" s="130">
        <f t="shared" si="41"/>
        <v>83850</v>
      </c>
      <c r="AZ78" s="130">
        <f t="shared" si="41"/>
        <v>65400</v>
      </c>
      <c r="BA78" s="130">
        <f t="shared" si="41"/>
        <v>46950</v>
      </c>
      <c r="BB78" s="130">
        <f t="shared" si="41"/>
        <v>28650</v>
      </c>
      <c r="BC78" s="130">
        <f t="shared" si="41"/>
        <v>10350</v>
      </c>
      <c r="BD78" s="130"/>
      <c r="BE78" s="130"/>
      <c r="BF78" s="130"/>
      <c r="BG78" s="130"/>
      <c r="BH78" s="130"/>
      <c r="BI78" s="130"/>
      <c r="BJ78" s="130"/>
      <c r="BK78" s="130"/>
    </row>
    <row r="79" spans="2:63" s="36" customFormat="1" ht="12.75" x14ac:dyDescent="0.2">
      <c r="B79" s="87"/>
      <c r="C79" s="3"/>
      <c r="D79" s="1"/>
      <c r="E79" s="105"/>
      <c r="F79" s="105"/>
      <c r="G79" s="105"/>
      <c r="H79" s="105"/>
      <c r="I79" s="116"/>
      <c r="J79" s="105"/>
      <c r="K79" s="105"/>
      <c r="L79" s="129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</row>
    <row r="80" spans="2:63" s="36" customFormat="1" ht="13.5" thickBot="1" x14ac:dyDescent="0.25">
      <c r="B80" s="77"/>
      <c r="C80" s="22"/>
      <c r="D80" s="14"/>
      <c r="E80" s="117"/>
      <c r="F80" s="117"/>
      <c r="G80" s="117"/>
      <c r="H80" s="117"/>
      <c r="I80" s="117"/>
      <c r="J80" s="117"/>
      <c r="K80" s="131" t="s">
        <v>3</v>
      </c>
      <c r="L80" s="132">
        <f>SUM(L77:L79)</f>
        <v>24368697.649999999</v>
      </c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>
        <f t="shared" ref="AA80:AB80" si="42">SUM(AA77:AA79)</f>
        <v>723228.89</v>
      </c>
      <c r="AB80" s="133">
        <f t="shared" si="42"/>
        <v>583362.5</v>
      </c>
      <c r="AC80" s="133">
        <f>SUM(AC77:AC79)</f>
        <v>772612.5</v>
      </c>
      <c r="AD80" s="133">
        <f t="shared" ref="AD80:BC80" si="43">SUM(AD77:AD79)</f>
        <v>1017362.5</v>
      </c>
      <c r="AE80" s="133">
        <f t="shared" si="43"/>
        <v>1154362.5</v>
      </c>
      <c r="AF80" s="133">
        <f t="shared" si="43"/>
        <v>1123362.5</v>
      </c>
      <c r="AG80" s="133">
        <f t="shared" si="43"/>
        <v>1092362.5</v>
      </c>
      <c r="AH80" s="133">
        <f t="shared" si="43"/>
        <v>1061362.5</v>
      </c>
      <c r="AI80" s="133">
        <f t="shared" si="43"/>
        <v>1030362.5</v>
      </c>
      <c r="AJ80" s="133">
        <f t="shared" si="43"/>
        <v>999362.5</v>
      </c>
      <c r="AK80" s="133">
        <f t="shared" si="43"/>
        <v>974562.5</v>
      </c>
      <c r="AL80" s="133">
        <f t="shared" si="43"/>
        <v>954762.5</v>
      </c>
      <c r="AM80" s="133">
        <f t="shared" si="43"/>
        <v>924762.5</v>
      </c>
      <c r="AN80" s="133">
        <f t="shared" si="43"/>
        <v>906162.5</v>
      </c>
      <c r="AO80" s="133">
        <f t="shared" si="43"/>
        <v>887562.5</v>
      </c>
      <c r="AP80" s="133">
        <f t="shared" si="43"/>
        <v>868962.5</v>
      </c>
      <c r="AQ80" s="133">
        <f t="shared" si="43"/>
        <v>850362.5</v>
      </c>
      <c r="AR80" s="133">
        <f t="shared" si="43"/>
        <v>831762.5</v>
      </c>
      <c r="AS80" s="133">
        <f t="shared" si="43"/>
        <v>813162.5</v>
      </c>
      <c r="AT80" s="133">
        <f t="shared" si="43"/>
        <v>789562.5</v>
      </c>
      <c r="AU80" s="133">
        <f t="shared" si="43"/>
        <v>771881.26</v>
      </c>
      <c r="AV80" s="133">
        <f t="shared" si="43"/>
        <v>754200</v>
      </c>
      <c r="AW80" s="133">
        <f t="shared" si="43"/>
        <v>735750</v>
      </c>
      <c r="AX80" s="133">
        <f t="shared" si="43"/>
        <v>717300</v>
      </c>
      <c r="AY80" s="133">
        <f t="shared" si="43"/>
        <v>698850</v>
      </c>
      <c r="AZ80" s="133">
        <f t="shared" si="43"/>
        <v>680400</v>
      </c>
      <c r="BA80" s="133">
        <f t="shared" si="43"/>
        <v>656950</v>
      </c>
      <c r="BB80" s="133">
        <f t="shared" si="43"/>
        <v>638650</v>
      </c>
      <c r="BC80" s="133">
        <f t="shared" si="43"/>
        <v>355350</v>
      </c>
      <c r="BD80" s="133">
        <f>SUM(AA80:BC80)</f>
        <v>24368697.650000002</v>
      </c>
      <c r="BE80" s="133"/>
      <c r="BF80" s="133"/>
      <c r="BG80" s="133"/>
      <c r="BH80" s="133"/>
      <c r="BI80" s="133"/>
      <c r="BJ80" s="133"/>
      <c r="BK80" s="133"/>
    </row>
    <row r="81" spans="2:63" s="36" customFormat="1" ht="12.75" x14ac:dyDescent="0.2">
      <c r="B81" s="87"/>
      <c r="C81" s="3"/>
      <c r="D81" s="1"/>
      <c r="E81" s="2"/>
      <c r="F81" s="2"/>
      <c r="G81" s="2"/>
      <c r="H81" s="2"/>
      <c r="I81" s="2"/>
      <c r="J81" s="2"/>
      <c r="K81" s="2" t="s">
        <v>52</v>
      </c>
      <c r="L81" s="13">
        <f>L80-BD80</f>
        <v>0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59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2:63" s="36" customFormat="1" ht="12.75" x14ac:dyDescent="0.2">
      <c r="B82" s="87"/>
      <c r="C82" s="3"/>
      <c r="D82" s="1"/>
      <c r="E82" s="2"/>
      <c r="F82" s="2"/>
      <c r="G82" s="2"/>
      <c r="H82" s="2"/>
      <c r="I82" s="2"/>
      <c r="J82" s="2"/>
      <c r="K82" s="2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59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2:63" s="31" customFormat="1" ht="12.75" x14ac:dyDescent="0.2">
      <c r="B83" s="85"/>
      <c r="C83" s="15"/>
      <c r="D83" s="15"/>
      <c r="E83" s="27"/>
      <c r="F83" s="26"/>
      <c r="G83" s="26"/>
      <c r="H83" s="27"/>
      <c r="I83" s="27"/>
      <c r="J83" s="27"/>
      <c r="K83" s="28"/>
      <c r="L83" s="29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</row>
    <row r="84" spans="2:63" s="34" customFormat="1" ht="12.75" x14ac:dyDescent="0.2">
      <c r="B84" s="54" t="s">
        <v>68</v>
      </c>
      <c r="C84" s="1" t="s">
        <v>16</v>
      </c>
      <c r="D84" s="1"/>
      <c r="E84" s="71" t="s">
        <v>13</v>
      </c>
      <c r="F84" s="118" t="s">
        <v>77</v>
      </c>
      <c r="G84" s="119">
        <v>0.04</v>
      </c>
      <c r="H84" s="71" t="s">
        <v>67</v>
      </c>
      <c r="I84" s="120"/>
      <c r="J84" s="120"/>
      <c r="K84" s="31" t="s">
        <v>7</v>
      </c>
      <c r="L84" s="20">
        <v>952300</v>
      </c>
      <c r="M84" s="10"/>
      <c r="N84" s="10"/>
      <c r="O84" s="10"/>
      <c r="P84" s="10"/>
      <c r="Q84" s="10"/>
      <c r="R84" s="10"/>
      <c r="S84" s="10">
        <v>40188</v>
      </c>
      <c r="T84" s="10">
        <v>41795.519999999997</v>
      </c>
      <c r="U84" s="10">
        <v>43467.34</v>
      </c>
      <c r="V84" s="10">
        <v>45206.03</v>
      </c>
      <c r="W84" s="10">
        <v>47014.28</v>
      </c>
      <c r="X84" s="10">
        <v>48894.85</v>
      </c>
      <c r="Y84" s="10">
        <v>50850.64</v>
      </c>
      <c r="Z84" s="10">
        <v>52884.67</v>
      </c>
      <c r="AA84" s="10">
        <v>55000.05</v>
      </c>
      <c r="AB84" s="10">
        <v>57200.06</v>
      </c>
      <c r="AC84" s="10">
        <v>59488.06</v>
      </c>
      <c r="AD84" s="10">
        <v>61867.58</v>
      </c>
      <c r="AE84" s="10">
        <v>64342.28</v>
      </c>
      <c r="AF84" s="10">
        <v>66915.97</v>
      </c>
      <c r="AG84" s="10">
        <v>69592.61</v>
      </c>
      <c r="AH84" s="10">
        <v>72376.320000000007</v>
      </c>
      <c r="AI84" s="10">
        <v>75215.740000000005</v>
      </c>
      <c r="AJ84" s="6" t="s">
        <v>2</v>
      </c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2:63" s="34" customFormat="1" ht="12.75" x14ac:dyDescent="0.2">
      <c r="B85" s="86">
        <v>952300</v>
      </c>
      <c r="C85" s="62"/>
      <c r="D85" s="62"/>
      <c r="E85" s="120" t="s">
        <v>113</v>
      </c>
      <c r="F85" s="118" t="s">
        <v>14</v>
      </c>
      <c r="G85" s="118"/>
      <c r="H85" s="120" t="s">
        <v>75</v>
      </c>
      <c r="I85" s="120"/>
      <c r="J85" s="120"/>
      <c r="K85" s="31" t="s">
        <v>6</v>
      </c>
      <c r="L85" s="20">
        <v>378404.37</v>
      </c>
      <c r="M85" s="10"/>
      <c r="N85" s="10"/>
      <c r="O85" s="10"/>
      <c r="P85" s="10"/>
      <c r="Q85" s="10"/>
      <c r="R85" s="10"/>
      <c r="S85" s="10">
        <v>38092</v>
      </c>
      <c r="T85" s="10">
        <v>36484.480000000003</v>
      </c>
      <c r="U85" s="10">
        <v>34812.660000000003</v>
      </c>
      <c r="V85" s="10">
        <v>33073.97</v>
      </c>
      <c r="W85" s="10">
        <v>31265.72</v>
      </c>
      <c r="X85" s="10">
        <v>29385.15</v>
      </c>
      <c r="Y85" s="10">
        <v>27429.360000000001</v>
      </c>
      <c r="Z85" s="10">
        <v>25395.33</v>
      </c>
      <c r="AA85" s="10">
        <v>23279.95</v>
      </c>
      <c r="AB85" s="10">
        <v>21079.94</v>
      </c>
      <c r="AC85" s="10">
        <v>18791.939999999999</v>
      </c>
      <c r="AD85" s="10">
        <v>16412.419999999998</v>
      </c>
      <c r="AE85" s="10">
        <v>13937.72</v>
      </c>
      <c r="AF85" s="10">
        <v>11364.03</v>
      </c>
      <c r="AG85" s="10">
        <v>8687.39</v>
      </c>
      <c r="AH85" s="10">
        <v>5903.68</v>
      </c>
      <c r="AI85" s="10">
        <v>3008.63</v>
      </c>
      <c r="AJ85" s="6" t="s">
        <v>2</v>
      </c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2:63" s="34" customFormat="1" ht="12.75" x14ac:dyDescent="0.2">
      <c r="B86" s="35"/>
      <c r="C86" s="35"/>
      <c r="D86" s="35"/>
      <c r="E86" s="120"/>
      <c r="F86" s="118" t="s">
        <v>68</v>
      </c>
      <c r="G86" s="118"/>
      <c r="H86" s="120" t="s">
        <v>66</v>
      </c>
      <c r="I86" s="120"/>
      <c r="J86" s="121"/>
      <c r="K86" s="31"/>
      <c r="L86" s="20">
        <v>0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2:63" s="34" customFormat="1" ht="13.5" thickBot="1" x14ac:dyDescent="0.25">
      <c r="B87" s="52"/>
      <c r="C87" s="14"/>
      <c r="D87" s="14"/>
      <c r="E87" s="122"/>
      <c r="F87" s="123"/>
      <c r="G87" s="123"/>
      <c r="H87" s="124"/>
      <c r="I87" s="124"/>
      <c r="J87" s="124"/>
      <c r="K87" s="32" t="s">
        <v>4</v>
      </c>
      <c r="L87" s="33">
        <f>SUM(L84:L86)</f>
        <v>1330704.3700000001</v>
      </c>
      <c r="M87" s="33"/>
      <c r="N87" s="33"/>
      <c r="O87" s="33"/>
      <c r="P87" s="33"/>
      <c r="Q87" s="33"/>
      <c r="R87" s="33"/>
      <c r="S87" s="33">
        <f>SUM(S84:S86)</f>
        <v>78280</v>
      </c>
      <c r="T87" s="33">
        <f t="shared" ref="T87:AI87" si="44">SUM(T84:T86)</f>
        <v>78280</v>
      </c>
      <c r="U87" s="33">
        <f t="shared" si="44"/>
        <v>78280</v>
      </c>
      <c r="V87" s="33">
        <f t="shared" si="44"/>
        <v>78280</v>
      </c>
      <c r="W87" s="33">
        <f t="shared" si="44"/>
        <v>78280</v>
      </c>
      <c r="X87" s="33">
        <f t="shared" si="44"/>
        <v>78280</v>
      </c>
      <c r="Y87" s="33">
        <f t="shared" si="44"/>
        <v>78280</v>
      </c>
      <c r="Z87" s="33">
        <f t="shared" si="44"/>
        <v>78280</v>
      </c>
      <c r="AA87" s="33">
        <f t="shared" si="44"/>
        <v>78280</v>
      </c>
      <c r="AB87" s="33">
        <f t="shared" si="44"/>
        <v>78280</v>
      </c>
      <c r="AC87" s="33">
        <f t="shared" si="44"/>
        <v>78280</v>
      </c>
      <c r="AD87" s="33">
        <f t="shared" si="44"/>
        <v>78280</v>
      </c>
      <c r="AE87" s="33">
        <f t="shared" si="44"/>
        <v>78280</v>
      </c>
      <c r="AF87" s="33">
        <f t="shared" si="44"/>
        <v>78280</v>
      </c>
      <c r="AG87" s="33">
        <f t="shared" si="44"/>
        <v>78280</v>
      </c>
      <c r="AH87" s="33">
        <f t="shared" si="44"/>
        <v>78280</v>
      </c>
      <c r="AI87" s="33">
        <f t="shared" si="44"/>
        <v>78224.37000000001</v>
      </c>
      <c r="AJ87" s="64">
        <f>SUM(S87:AI87)</f>
        <v>1330704.3700000001</v>
      </c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</row>
    <row r="88" spans="2:63" s="36" customFormat="1" ht="12.75" x14ac:dyDescent="0.2">
      <c r="B88" s="87"/>
      <c r="C88" s="3"/>
      <c r="D88" s="1"/>
      <c r="E88" s="78"/>
      <c r="F88" s="78"/>
      <c r="G88" s="78"/>
      <c r="H88" s="70" t="s">
        <v>157</v>
      </c>
      <c r="I88" s="70"/>
      <c r="J88" s="70"/>
      <c r="K88" s="71" t="s">
        <v>7</v>
      </c>
      <c r="L88" s="72">
        <f>L84</f>
        <v>952300</v>
      </c>
      <c r="M88" s="74"/>
      <c r="N88" s="74"/>
      <c r="O88" s="74"/>
      <c r="P88" s="74"/>
      <c r="Q88" s="74"/>
      <c r="R88" s="74"/>
      <c r="S88" s="74">
        <f t="shared" ref="S88:AB88" si="45">S84</f>
        <v>40188</v>
      </c>
      <c r="T88" s="74">
        <f t="shared" si="45"/>
        <v>41795.519999999997</v>
      </c>
      <c r="U88" s="74">
        <f t="shared" si="45"/>
        <v>43467.34</v>
      </c>
      <c r="V88" s="74">
        <f t="shared" si="45"/>
        <v>45206.03</v>
      </c>
      <c r="W88" s="74">
        <f t="shared" si="45"/>
        <v>47014.28</v>
      </c>
      <c r="X88" s="74">
        <f t="shared" si="45"/>
        <v>48894.85</v>
      </c>
      <c r="Y88" s="74">
        <f t="shared" si="45"/>
        <v>50850.64</v>
      </c>
      <c r="Z88" s="74">
        <f t="shared" si="45"/>
        <v>52884.67</v>
      </c>
      <c r="AA88" s="74">
        <f t="shared" si="45"/>
        <v>55000.05</v>
      </c>
      <c r="AB88" s="74">
        <f t="shared" si="45"/>
        <v>57200.06</v>
      </c>
      <c r="AC88" s="74">
        <f>AC84</f>
        <v>59488.06</v>
      </c>
      <c r="AD88" s="74">
        <f t="shared" ref="AD88:AI88" si="46">AD84</f>
        <v>61867.58</v>
      </c>
      <c r="AE88" s="74">
        <f t="shared" si="46"/>
        <v>64342.28</v>
      </c>
      <c r="AF88" s="74">
        <f t="shared" si="46"/>
        <v>66915.97</v>
      </c>
      <c r="AG88" s="74">
        <f t="shared" si="46"/>
        <v>69592.61</v>
      </c>
      <c r="AH88" s="74">
        <f t="shared" si="46"/>
        <v>72376.320000000007</v>
      </c>
      <c r="AI88" s="74">
        <f t="shared" si="46"/>
        <v>75215.740000000005</v>
      </c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</row>
    <row r="89" spans="2:63" s="36" customFormat="1" ht="12.75" x14ac:dyDescent="0.2">
      <c r="B89" s="87"/>
      <c r="C89" s="3"/>
      <c r="D89" s="1"/>
      <c r="E89" s="71"/>
      <c r="F89" s="71"/>
      <c r="G89" s="71"/>
      <c r="H89" s="71"/>
      <c r="I89" s="70"/>
      <c r="J89" s="71"/>
      <c r="K89" s="71" t="s">
        <v>6</v>
      </c>
      <c r="L89" s="72">
        <f>L85</f>
        <v>378404.37</v>
      </c>
      <c r="M89" s="74"/>
      <c r="N89" s="74"/>
      <c r="O89" s="74"/>
      <c r="P89" s="74"/>
      <c r="Q89" s="74"/>
      <c r="R89" s="74"/>
      <c r="S89" s="74">
        <f t="shared" ref="S89:AB89" si="47">S85</f>
        <v>38092</v>
      </c>
      <c r="T89" s="74">
        <f t="shared" si="47"/>
        <v>36484.480000000003</v>
      </c>
      <c r="U89" s="74">
        <f t="shared" si="47"/>
        <v>34812.660000000003</v>
      </c>
      <c r="V89" s="74">
        <f t="shared" si="47"/>
        <v>33073.97</v>
      </c>
      <c r="W89" s="74">
        <f t="shared" si="47"/>
        <v>31265.72</v>
      </c>
      <c r="X89" s="74">
        <f t="shared" si="47"/>
        <v>29385.15</v>
      </c>
      <c r="Y89" s="74">
        <f t="shared" si="47"/>
        <v>27429.360000000001</v>
      </c>
      <c r="Z89" s="74">
        <f t="shared" si="47"/>
        <v>25395.33</v>
      </c>
      <c r="AA89" s="74">
        <f t="shared" si="47"/>
        <v>23279.95</v>
      </c>
      <c r="AB89" s="74">
        <f t="shared" si="47"/>
        <v>21079.94</v>
      </c>
      <c r="AC89" s="74">
        <f>AC85</f>
        <v>18791.939999999999</v>
      </c>
      <c r="AD89" s="74">
        <f t="shared" ref="AD89:AI89" si="48">AD85</f>
        <v>16412.419999999998</v>
      </c>
      <c r="AE89" s="74">
        <f t="shared" si="48"/>
        <v>13937.72</v>
      </c>
      <c r="AF89" s="74">
        <f t="shared" si="48"/>
        <v>11364.03</v>
      </c>
      <c r="AG89" s="74">
        <f t="shared" si="48"/>
        <v>8687.39</v>
      </c>
      <c r="AH89" s="74">
        <f t="shared" si="48"/>
        <v>5903.68</v>
      </c>
      <c r="AI89" s="74">
        <f t="shared" si="48"/>
        <v>3008.63</v>
      </c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</row>
    <row r="90" spans="2:63" s="36" customFormat="1" ht="12.75" x14ac:dyDescent="0.2">
      <c r="B90" s="87"/>
      <c r="C90" s="3"/>
      <c r="D90" s="1"/>
      <c r="E90" s="71"/>
      <c r="F90" s="71"/>
      <c r="G90" s="71"/>
      <c r="H90" s="71"/>
      <c r="I90" s="70"/>
      <c r="J90" s="71"/>
      <c r="K90" s="71"/>
      <c r="L90" s="72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</row>
    <row r="91" spans="2:63" s="36" customFormat="1" ht="13.5" thickBot="1" x14ac:dyDescent="0.25">
      <c r="B91" s="77"/>
      <c r="C91" s="22"/>
      <c r="D91" s="14"/>
      <c r="E91" s="125"/>
      <c r="F91" s="125"/>
      <c r="G91" s="125"/>
      <c r="H91" s="125"/>
      <c r="I91" s="125"/>
      <c r="J91" s="125"/>
      <c r="K91" s="126" t="s">
        <v>3</v>
      </c>
      <c r="L91" s="127">
        <f>SUM(L88:L90)</f>
        <v>1330704.3700000001</v>
      </c>
      <c r="M91" s="128"/>
      <c r="N91" s="128"/>
      <c r="O91" s="128"/>
      <c r="P91" s="128"/>
      <c r="Q91" s="128"/>
      <c r="R91" s="128"/>
      <c r="S91" s="128">
        <f t="shared" ref="S91:AB91" si="49">SUM(S88:S90)</f>
        <v>78280</v>
      </c>
      <c r="T91" s="128">
        <f t="shared" si="49"/>
        <v>78280</v>
      </c>
      <c r="U91" s="128">
        <f t="shared" si="49"/>
        <v>78280</v>
      </c>
      <c r="V91" s="128">
        <f t="shared" si="49"/>
        <v>78280</v>
      </c>
      <c r="W91" s="128">
        <f t="shared" si="49"/>
        <v>78280</v>
      </c>
      <c r="X91" s="128">
        <f t="shared" si="49"/>
        <v>78280</v>
      </c>
      <c r="Y91" s="128">
        <f t="shared" si="49"/>
        <v>78280</v>
      </c>
      <c r="Z91" s="128">
        <f t="shared" si="49"/>
        <v>78280</v>
      </c>
      <c r="AA91" s="128">
        <f t="shared" si="49"/>
        <v>78280</v>
      </c>
      <c r="AB91" s="128">
        <f t="shared" si="49"/>
        <v>78280</v>
      </c>
      <c r="AC91" s="128">
        <f>SUM(AC88:AC90)</f>
        <v>78280</v>
      </c>
      <c r="AD91" s="128">
        <f t="shared" ref="AD91:AI91" si="50">SUM(AD88:AD90)</f>
        <v>78280</v>
      </c>
      <c r="AE91" s="128">
        <f t="shared" si="50"/>
        <v>78280</v>
      </c>
      <c r="AF91" s="128">
        <f t="shared" si="50"/>
        <v>78280</v>
      </c>
      <c r="AG91" s="128">
        <f t="shared" si="50"/>
        <v>78280</v>
      </c>
      <c r="AH91" s="128">
        <f t="shared" si="50"/>
        <v>78280</v>
      </c>
      <c r="AI91" s="128">
        <f t="shared" si="50"/>
        <v>78224.37000000001</v>
      </c>
      <c r="AJ91" s="128">
        <f>SUM(S91:AI91)</f>
        <v>1330704.3700000001</v>
      </c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</row>
    <row r="92" spans="2:63" s="36" customFormat="1" ht="12.75" x14ac:dyDescent="0.2">
      <c r="B92" s="87"/>
      <c r="C92" s="3"/>
      <c r="D92" s="1"/>
      <c r="E92" s="2"/>
      <c r="F92" s="2"/>
      <c r="G92" s="2"/>
      <c r="H92" s="2"/>
      <c r="I92" s="2"/>
      <c r="J92" s="2"/>
      <c r="K92" s="2" t="s">
        <v>52</v>
      </c>
      <c r="L92" s="13">
        <f>L91-AJ91</f>
        <v>0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59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</row>
    <row r="93" spans="2:63" s="36" customFormat="1" ht="12.75" x14ac:dyDescent="0.2">
      <c r="B93" s="87"/>
      <c r="C93" s="3"/>
      <c r="D93" s="1"/>
      <c r="E93" s="2"/>
      <c r="F93" s="2"/>
      <c r="G93" s="2"/>
      <c r="H93" s="2"/>
      <c r="I93" s="2"/>
      <c r="J93" s="2"/>
      <c r="K93" s="2"/>
      <c r="L93" s="13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59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</row>
    <row r="94" spans="2:63" s="31" customFormat="1" ht="12.75" x14ac:dyDescent="0.2">
      <c r="B94" s="85"/>
      <c r="C94" s="15"/>
      <c r="D94" s="15"/>
      <c r="E94" s="27"/>
      <c r="F94" s="26"/>
      <c r="G94" s="26"/>
      <c r="H94" s="27"/>
      <c r="I94" s="27"/>
      <c r="J94" s="27"/>
      <c r="K94" s="28"/>
      <c r="L94" s="29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</row>
    <row r="95" spans="2:63" s="34" customFormat="1" ht="12.75" x14ac:dyDescent="0.2">
      <c r="B95" s="54" t="s">
        <v>105</v>
      </c>
      <c r="C95" s="1" t="s">
        <v>16</v>
      </c>
      <c r="D95" s="1"/>
      <c r="E95" s="8" t="s">
        <v>13</v>
      </c>
      <c r="F95" s="37">
        <v>44614</v>
      </c>
      <c r="G95" s="66">
        <v>1.9E-2</v>
      </c>
      <c r="H95" s="8" t="s">
        <v>109</v>
      </c>
      <c r="I95" s="16"/>
      <c r="J95" s="16"/>
      <c r="K95" s="31" t="s">
        <v>7</v>
      </c>
      <c r="L95" s="20">
        <v>595000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>
        <v>135000</v>
      </c>
      <c r="AB95" s="10">
        <v>150000</v>
      </c>
      <c r="AC95" s="10">
        <v>150000</v>
      </c>
      <c r="AD95" s="10">
        <v>160000</v>
      </c>
      <c r="AE95" s="6" t="s">
        <v>2</v>
      </c>
      <c r="AF95" s="10"/>
      <c r="AG95" s="10"/>
      <c r="AH95" s="10"/>
      <c r="AI95" s="10"/>
      <c r="AJ95" s="6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</row>
    <row r="96" spans="2:63" s="34" customFormat="1" ht="12.75" x14ac:dyDescent="0.2">
      <c r="B96" s="86">
        <v>595000</v>
      </c>
      <c r="C96" s="62"/>
      <c r="D96" s="62"/>
      <c r="E96" s="67"/>
      <c r="F96" s="37" t="s">
        <v>14</v>
      </c>
      <c r="G96" s="37"/>
      <c r="H96" s="16" t="s">
        <v>108</v>
      </c>
      <c r="I96" s="16"/>
      <c r="J96" s="16"/>
      <c r="K96" s="31" t="s">
        <v>6</v>
      </c>
      <c r="L96" s="20">
        <v>83522.22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>
        <v>37022.22</v>
      </c>
      <c r="AB96" s="10">
        <v>23000</v>
      </c>
      <c r="AC96" s="10">
        <v>15500</v>
      </c>
      <c r="AD96" s="10">
        <v>8000</v>
      </c>
      <c r="AE96" s="6" t="s">
        <v>2</v>
      </c>
      <c r="AF96" s="10"/>
      <c r="AG96" s="10"/>
      <c r="AH96" s="10"/>
      <c r="AI96" s="10"/>
      <c r="AJ96" s="6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</row>
    <row r="97" spans="2:63" s="34" customFormat="1" ht="12.75" x14ac:dyDescent="0.2">
      <c r="B97" s="35"/>
      <c r="C97" s="35"/>
      <c r="D97" s="35"/>
      <c r="E97" s="67"/>
      <c r="F97" s="37" t="s">
        <v>105</v>
      </c>
      <c r="G97" s="37"/>
      <c r="H97" s="16" t="s">
        <v>106</v>
      </c>
      <c r="I97" s="16"/>
      <c r="J97" s="68"/>
      <c r="K97" s="31"/>
      <c r="L97" s="20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6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</row>
    <row r="98" spans="2:63" s="34" customFormat="1" ht="13.5" thickBot="1" x14ac:dyDescent="0.25">
      <c r="B98" s="52"/>
      <c r="C98" s="14"/>
      <c r="D98" s="14"/>
      <c r="E98" s="69"/>
      <c r="F98" s="38"/>
      <c r="G98" s="38"/>
      <c r="H98" s="19"/>
      <c r="I98" s="19"/>
      <c r="J98" s="19"/>
      <c r="K98" s="32" t="s">
        <v>4</v>
      </c>
      <c r="L98" s="33">
        <f>SUM(L95:L97)</f>
        <v>678522.22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>
        <f t="shared" ref="AA98:AD98" si="51">SUM(AA95:AA97)</f>
        <v>172022.22</v>
      </c>
      <c r="AB98" s="33">
        <f t="shared" si="51"/>
        <v>173000</v>
      </c>
      <c r="AC98" s="33">
        <f t="shared" si="51"/>
        <v>165500</v>
      </c>
      <c r="AD98" s="33">
        <f t="shared" si="51"/>
        <v>168000</v>
      </c>
      <c r="AE98" s="64">
        <f>SUM(AA98:AD98)</f>
        <v>678522.22</v>
      </c>
      <c r="AF98" s="33"/>
      <c r="AG98" s="33"/>
      <c r="AH98" s="33"/>
      <c r="AI98" s="33"/>
      <c r="AJ98" s="64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</row>
    <row r="99" spans="2:63" s="34" customFormat="1" ht="12.75" x14ac:dyDescent="0.2">
      <c r="B99" s="54" t="s">
        <v>105</v>
      </c>
      <c r="C99" s="1" t="s">
        <v>16</v>
      </c>
      <c r="D99" s="1"/>
      <c r="E99" s="8" t="s">
        <v>13</v>
      </c>
      <c r="F99" s="37"/>
      <c r="G99" s="89"/>
      <c r="H99" s="8" t="s">
        <v>49</v>
      </c>
      <c r="I99" s="16"/>
      <c r="J99" s="16"/>
      <c r="K99" s="31" t="s">
        <v>7</v>
      </c>
      <c r="L99" s="2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58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</row>
    <row r="100" spans="2:63" s="34" customFormat="1" ht="12.75" x14ac:dyDescent="0.2">
      <c r="B100" s="86"/>
      <c r="C100" s="62"/>
      <c r="D100" s="62"/>
      <c r="E100" s="67"/>
      <c r="F100" s="37" t="s">
        <v>14</v>
      </c>
      <c r="G100" s="37"/>
      <c r="H100" s="16" t="s">
        <v>50</v>
      </c>
      <c r="I100" s="16"/>
      <c r="J100" s="16"/>
      <c r="K100" s="31" t="s">
        <v>6</v>
      </c>
      <c r="L100" s="2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58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</row>
    <row r="101" spans="2:63" s="34" customFormat="1" ht="12.75" x14ac:dyDescent="0.2">
      <c r="B101" s="35"/>
      <c r="C101" s="35"/>
      <c r="D101" s="35"/>
      <c r="E101" s="67"/>
      <c r="F101" s="37" t="s">
        <v>105</v>
      </c>
      <c r="G101" s="37"/>
      <c r="H101" s="16"/>
      <c r="I101" s="16"/>
      <c r="J101" s="68"/>
      <c r="K101" s="31"/>
      <c r="L101" s="2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58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</row>
    <row r="102" spans="2:63" s="34" customFormat="1" ht="13.5" thickBot="1" x14ac:dyDescent="0.25">
      <c r="B102" s="52"/>
      <c r="C102" s="14"/>
      <c r="D102" s="14"/>
      <c r="E102" s="69"/>
      <c r="F102" s="38"/>
      <c r="G102" s="38"/>
      <c r="H102" s="19"/>
      <c r="I102" s="19"/>
      <c r="J102" s="19"/>
      <c r="K102" s="32" t="s">
        <v>4</v>
      </c>
      <c r="L102" s="33">
        <f>SUM(L99:L101)</f>
        <v>0</v>
      </c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>
        <f t="shared" ref="AB102:AV102" si="52">SUM(AB99:AB101)</f>
        <v>0</v>
      </c>
      <c r="AC102" s="33">
        <f t="shared" si="52"/>
        <v>0</v>
      </c>
      <c r="AD102" s="33">
        <f t="shared" si="52"/>
        <v>0</v>
      </c>
      <c r="AE102" s="33">
        <f t="shared" si="52"/>
        <v>0</v>
      </c>
      <c r="AF102" s="33">
        <f t="shared" si="52"/>
        <v>0</v>
      </c>
      <c r="AG102" s="33">
        <f t="shared" si="52"/>
        <v>0</v>
      </c>
      <c r="AH102" s="33">
        <f t="shared" si="52"/>
        <v>0</v>
      </c>
      <c r="AI102" s="33">
        <f t="shared" si="52"/>
        <v>0</v>
      </c>
      <c r="AJ102" s="33">
        <f t="shared" si="52"/>
        <v>0</v>
      </c>
      <c r="AK102" s="33">
        <f t="shared" si="52"/>
        <v>0</v>
      </c>
      <c r="AL102" s="33">
        <f t="shared" si="52"/>
        <v>0</v>
      </c>
      <c r="AM102" s="33">
        <f t="shared" si="52"/>
        <v>0</v>
      </c>
      <c r="AN102" s="33">
        <f t="shared" si="52"/>
        <v>0</v>
      </c>
      <c r="AO102" s="33">
        <f t="shared" si="52"/>
        <v>0</v>
      </c>
      <c r="AP102" s="33">
        <f t="shared" si="52"/>
        <v>0</v>
      </c>
      <c r="AQ102" s="33">
        <f t="shared" si="52"/>
        <v>0</v>
      </c>
      <c r="AR102" s="33">
        <f t="shared" si="52"/>
        <v>0</v>
      </c>
      <c r="AS102" s="33">
        <f t="shared" si="52"/>
        <v>0</v>
      </c>
      <c r="AT102" s="33">
        <f t="shared" si="52"/>
        <v>0</v>
      </c>
      <c r="AU102" s="33">
        <f t="shared" si="52"/>
        <v>0</v>
      </c>
      <c r="AV102" s="33">
        <f t="shared" si="52"/>
        <v>0</v>
      </c>
      <c r="AW102" s="64">
        <f t="shared" ref="AW102:BK102" si="53">SUM(AB102:AV102)</f>
        <v>0</v>
      </c>
      <c r="AX102" s="64">
        <f t="shared" si="53"/>
        <v>0</v>
      </c>
      <c r="AY102" s="64">
        <f t="shared" si="53"/>
        <v>0</v>
      </c>
      <c r="AZ102" s="64">
        <f t="shared" si="53"/>
        <v>0</v>
      </c>
      <c r="BA102" s="64">
        <f t="shared" si="53"/>
        <v>0</v>
      </c>
      <c r="BB102" s="64">
        <f t="shared" si="53"/>
        <v>0</v>
      </c>
      <c r="BC102" s="64">
        <f t="shared" si="53"/>
        <v>0</v>
      </c>
      <c r="BD102" s="64">
        <f t="shared" si="53"/>
        <v>0</v>
      </c>
      <c r="BE102" s="64">
        <f t="shared" si="53"/>
        <v>0</v>
      </c>
      <c r="BF102" s="64">
        <f t="shared" si="53"/>
        <v>0</v>
      </c>
      <c r="BG102" s="64">
        <f t="shared" si="53"/>
        <v>0</v>
      </c>
      <c r="BH102" s="64">
        <f t="shared" si="53"/>
        <v>0</v>
      </c>
      <c r="BI102" s="64">
        <f t="shared" si="53"/>
        <v>0</v>
      </c>
      <c r="BJ102" s="64">
        <f t="shared" si="53"/>
        <v>0</v>
      </c>
      <c r="BK102" s="64">
        <f t="shared" si="53"/>
        <v>0</v>
      </c>
    </row>
    <row r="103" spans="2:63" s="36" customFormat="1" ht="12.75" x14ac:dyDescent="0.2">
      <c r="B103" s="87"/>
      <c r="C103" s="3"/>
      <c r="D103" s="1"/>
      <c r="E103" s="53"/>
      <c r="F103" s="53"/>
      <c r="G103" s="53"/>
      <c r="H103" s="9" t="s">
        <v>157</v>
      </c>
      <c r="I103" s="9"/>
      <c r="J103" s="9"/>
      <c r="K103" s="8" t="s">
        <v>7</v>
      </c>
      <c r="L103" s="39">
        <f>L95</f>
        <v>595000</v>
      </c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>
        <f>AA95+AA99</f>
        <v>135000</v>
      </c>
      <c r="AB103" s="91">
        <f t="shared" ref="AB103:AD103" si="54">AB95+AB99</f>
        <v>150000</v>
      </c>
      <c r="AC103" s="91">
        <f t="shared" si="54"/>
        <v>150000</v>
      </c>
      <c r="AD103" s="91">
        <f t="shared" si="54"/>
        <v>160000</v>
      </c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</row>
    <row r="104" spans="2:63" s="36" customFormat="1" ht="12.75" x14ac:dyDescent="0.2">
      <c r="B104" s="87"/>
      <c r="C104" s="3"/>
      <c r="D104" s="1"/>
      <c r="E104" s="8"/>
      <c r="F104" s="8"/>
      <c r="G104" s="8"/>
      <c r="H104" s="8" t="s">
        <v>17</v>
      </c>
      <c r="I104" s="9"/>
      <c r="J104" s="8"/>
      <c r="K104" s="8" t="s">
        <v>6</v>
      </c>
      <c r="L104" s="39">
        <f>L96</f>
        <v>83522.22</v>
      </c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>
        <f>AA96+AA100</f>
        <v>37022.22</v>
      </c>
      <c r="AB104" s="91">
        <f t="shared" ref="AB104:AD104" si="55">AB96+AB100</f>
        <v>23000</v>
      </c>
      <c r="AC104" s="91">
        <f t="shared" si="55"/>
        <v>15500</v>
      </c>
      <c r="AD104" s="91">
        <f t="shared" si="55"/>
        <v>8000</v>
      </c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</row>
    <row r="105" spans="2:63" s="36" customFormat="1" ht="12.75" x14ac:dyDescent="0.2">
      <c r="B105" s="87"/>
      <c r="C105" s="3"/>
      <c r="D105" s="1"/>
      <c r="E105" s="8"/>
      <c r="F105" s="8"/>
      <c r="G105" s="8"/>
      <c r="H105" s="8"/>
      <c r="I105" s="9"/>
      <c r="J105" s="8"/>
      <c r="K105" s="8"/>
      <c r="L105" s="39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</row>
    <row r="106" spans="2:63" s="36" customFormat="1" ht="13.5" thickBot="1" x14ac:dyDescent="0.25">
      <c r="B106" s="77"/>
      <c r="C106" s="22"/>
      <c r="D106" s="14"/>
      <c r="E106" s="12"/>
      <c r="F106" s="12"/>
      <c r="G106" s="12"/>
      <c r="H106" s="12"/>
      <c r="I106" s="12"/>
      <c r="J106" s="12"/>
      <c r="K106" s="40" t="s">
        <v>3</v>
      </c>
      <c r="L106" s="41">
        <f>SUM(L103:L105)</f>
        <v>678522.22</v>
      </c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>
        <f t="shared" ref="AA106:AB106" si="56">SUM(AA103:AA105)</f>
        <v>172022.22</v>
      </c>
      <c r="AB106" s="92">
        <f t="shared" si="56"/>
        <v>173000</v>
      </c>
      <c r="AC106" s="92">
        <f>SUM(AC103:AC105)</f>
        <v>165500</v>
      </c>
      <c r="AD106" s="92">
        <f>SUM(AD103:AD105)</f>
        <v>168000</v>
      </c>
      <c r="AE106" s="92">
        <f>SUM(AA106:AD106)</f>
        <v>678522.22</v>
      </c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</row>
    <row r="107" spans="2:63" s="36" customFormat="1" ht="12.75" x14ac:dyDescent="0.2">
      <c r="B107" s="87"/>
      <c r="C107" s="3"/>
      <c r="D107" s="1"/>
      <c r="E107" s="2"/>
      <c r="F107" s="2"/>
      <c r="G107" s="2"/>
      <c r="H107" s="2"/>
      <c r="I107" s="2"/>
      <c r="J107" s="2"/>
      <c r="K107" s="2" t="s">
        <v>52</v>
      </c>
      <c r="L107" s="13">
        <f>L106-AE106</f>
        <v>0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59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</row>
    <row r="108" spans="2:63" s="36" customFormat="1" ht="13.5" thickBot="1" x14ac:dyDescent="0.25">
      <c r="B108" s="87"/>
      <c r="C108" s="3"/>
      <c r="D108" s="1"/>
      <c r="E108" s="2"/>
      <c r="F108" s="2"/>
      <c r="G108" s="2"/>
      <c r="H108" s="2"/>
      <c r="I108" s="2"/>
      <c r="J108" s="2"/>
      <c r="K108" s="2"/>
      <c r="L108" s="6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60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</row>
    <row r="109" spans="2:63" s="36" customFormat="1" ht="13.5" thickBot="1" x14ac:dyDescent="0.25">
      <c r="B109" s="87"/>
      <c r="C109" s="3"/>
      <c r="D109" s="1"/>
      <c r="E109" s="2"/>
      <c r="F109" s="2"/>
      <c r="G109" s="2"/>
      <c r="H109" s="2"/>
      <c r="I109" s="2"/>
      <c r="J109" s="2"/>
      <c r="K109" s="2"/>
      <c r="L109" s="13"/>
      <c r="M109" s="22">
        <v>2009</v>
      </c>
      <c r="N109" s="22">
        <v>2010</v>
      </c>
      <c r="O109" s="22">
        <v>2011</v>
      </c>
      <c r="P109" s="22">
        <v>2012</v>
      </c>
      <c r="Q109" s="22">
        <v>2013</v>
      </c>
      <c r="R109" s="22">
        <v>2014</v>
      </c>
      <c r="S109" s="22">
        <v>2015</v>
      </c>
      <c r="T109" s="22">
        <v>2016</v>
      </c>
      <c r="U109" s="22">
        <v>2017</v>
      </c>
      <c r="V109" s="22">
        <v>2018</v>
      </c>
      <c r="W109" s="22">
        <v>2019</v>
      </c>
      <c r="X109" s="22">
        <v>2020</v>
      </c>
      <c r="Y109" s="22">
        <v>2021</v>
      </c>
      <c r="Z109" s="22">
        <v>2022</v>
      </c>
      <c r="AA109" s="22">
        <v>2023</v>
      </c>
      <c r="AB109" s="22">
        <v>2024</v>
      </c>
      <c r="AC109" s="22">
        <v>2025</v>
      </c>
      <c r="AD109" s="22">
        <v>2026</v>
      </c>
      <c r="AE109" s="22">
        <v>2027</v>
      </c>
      <c r="AF109" s="22">
        <v>2028</v>
      </c>
      <c r="AG109" s="22">
        <v>2029</v>
      </c>
      <c r="AH109" s="22">
        <v>2030</v>
      </c>
      <c r="AI109" s="22">
        <v>2031</v>
      </c>
      <c r="AJ109" s="22">
        <v>2032</v>
      </c>
      <c r="AK109" s="22">
        <v>2033</v>
      </c>
      <c r="AL109" s="22">
        <v>2034</v>
      </c>
      <c r="AM109" s="22">
        <v>2035</v>
      </c>
      <c r="AN109" s="22">
        <v>2036</v>
      </c>
      <c r="AO109" s="22">
        <v>2037</v>
      </c>
      <c r="AP109" s="22">
        <v>2038</v>
      </c>
      <c r="AQ109" s="22">
        <v>2039</v>
      </c>
      <c r="AR109" s="22">
        <v>2040</v>
      </c>
      <c r="AS109" s="22">
        <v>2041</v>
      </c>
      <c r="AT109" s="22">
        <v>2042</v>
      </c>
      <c r="AU109" s="22">
        <v>2043</v>
      </c>
      <c r="AV109" s="22">
        <v>2044</v>
      </c>
      <c r="AW109" s="22">
        <v>2045</v>
      </c>
      <c r="AX109" s="22">
        <v>2046</v>
      </c>
      <c r="AY109" s="22">
        <v>2047</v>
      </c>
      <c r="AZ109" s="22">
        <v>2048</v>
      </c>
      <c r="BA109" s="22">
        <v>2049</v>
      </c>
      <c r="BB109" s="22">
        <v>2050</v>
      </c>
      <c r="BC109" s="22">
        <v>2051</v>
      </c>
      <c r="BD109" s="22">
        <v>2052</v>
      </c>
      <c r="BE109" s="22">
        <v>2053</v>
      </c>
      <c r="BF109" s="22">
        <v>2054</v>
      </c>
      <c r="BG109" s="22">
        <v>2055</v>
      </c>
      <c r="BH109" s="22">
        <v>2056</v>
      </c>
      <c r="BI109" s="22">
        <v>2057</v>
      </c>
      <c r="BJ109" s="22">
        <v>2058</v>
      </c>
      <c r="BK109" s="22">
        <v>2059</v>
      </c>
    </row>
    <row r="110" spans="2:63" s="2" customFormat="1" ht="12.75" x14ac:dyDescent="0.2">
      <c r="B110" s="87"/>
      <c r="C110" s="3"/>
      <c r="D110" s="1"/>
      <c r="E110" s="78"/>
      <c r="F110" s="78"/>
      <c r="G110" s="78"/>
      <c r="H110" s="70" t="s">
        <v>161</v>
      </c>
      <c r="I110" s="70"/>
      <c r="J110" s="70"/>
      <c r="K110" s="71" t="s">
        <v>7</v>
      </c>
      <c r="L110" s="72">
        <f>L15+L62+L77+L88+L103</f>
        <v>19607924</v>
      </c>
      <c r="M110" s="73"/>
      <c r="N110" s="73"/>
      <c r="O110" s="73">
        <f>O15</f>
        <v>15540</v>
      </c>
      <c r="P110" s="73">
        <f>P15</f>
        <v>16161.6</v>
      </c>
      <c r="Q110" s="73">
        <f t="shared" ref="Q110:R110" si="57">Q15</f>
        <v>16808.060000000001</v>
      </c>
      <c r="R110" s="73">
        <f t="shared" si="57"/>
        <v>17480.39</v>
      </c>
      <c r="S110" s="73">
        <f>S15+S88</f>
        <v>58367.6</v>
      </c>
      <c r="T110" s="73">
        <f t="shared" ref="T110:Z110" si="58">T15+T88</f>
        <v>60702.31</v>
      </c>
      <c r="U110" s="73">
        <f t="shared" si="58"/>
        <v>63130.399999999994</v>
      </c>
      <c r="V110" s="73">
        <f t="shared" si="58"/>
        <v>65655.61</v>
      </c>
      <c r="W110" s="73">
        <f t="shared" si="58"/>
        <v>68281.84</v>
      </c>
      <c r="X110" s="73">
        <f t="shared" si="58"/>
        <v>71013.119999999995</v>
      </c>
      <c r="Y110" s="73">
        <f t="shared" si="58"/>
        <v>143413.64000000001</v>
      </c>
      <c r="Z110" s="73">
        <f t="shared" si="58"/>
        <v>146367.78999999998</v>
      </c>
      <c r="AA110" s="73">
        <f>AA15+AA88+AA103+AA77</f>
        <v>299440.09000000003</v>
      </c>
      <c r="AB110" s="73">
        <f>AB15+AB88+AB103+AB77</f>
        <v>317635.3</v>
      </c>
      <c r="AC110" s="73">
        <f>AC15+AC88+AC103+AC77+AC62</f>
        <v>661782.31000000006</v>
      </c>
      <c r="AD110" s="73">
        <f t="shared" ref="AD110:AI110" si="59">AD15+AD88+AD103+AD77+AD62</f>
        <v>820854.24</v>
      </c>
      <c r="AE110" s="73">
        <f t="shared" si="59"/>
        <v>795448.41</v>
      </c>
      <c r="AF110" s="73">
        <f t="shared" si="59"/>
        <v>799186.34</v>
      </c>
      <c r="AG110" s="73">
        <f t="shared" si="59"/>
        <v>803073.8</v>
      </c>
      <c r="AH110" s="73">
        <f t="shared" si="59"/>
        <v>725116.76</v>
      </c>
      <c r="AI110" s="73">
        <f t="shared" si="59"/>
        <v>729265.79</v>
      </c>
      <c r="AJ110" s="73">
        <f t="shared" ref="AJ110:BC110" si="60">AJ15+AJ88+AJ103+AJ77+AJ62</f>
        <v>655412.06000000006</v>
      </c>
      <c r="AK110" s="73">
        <f t="shared" si="60"/>
        <v>656828.54</v>
      </c>
      <c r="AL110" s="73">
        <f t="shared" si="60"/>
        <v>663301.68000000005</v>
      </c>
      <c r="AM110" s="73">
        <f t="shared" si="60"/>
        <v>659833.75</v>
      </c>
      <c r="AN110" s="73">
        <f t="shared" si="60"/>
        <v>661427.1</v>
      </c>
      <c r="AO110" s="73">
        <f t="shared" si="60"/>
        <v>663084.18000000005</v>
      </c>
      <c r="AP110" s="73">
        <f t="shared" si="60"/>
        <v>664807.55000000005</v>
      </c>
      <c r="AQ110" s="73">
        <f t="shared" si="60"/>
        <v>666599.85</v>
      </c>
      <c r="AR110" s="73">
        <f t="shared" si="60"/>
        <v>668463.84</v>
      </c>
      <c r="AS110" s="73">
        <f t="shared" si="60"/>
        <v>670402.4</v>
      </c>
      <c r="AT110" s="73">
        <f t="shared" si="60"/>
        <v>667418.49</v>
      </c>
      <c r="AU110" s="73">
        <f t="shared" si="60"/>
        <v>669515.23</v>
      </c>
      <c r="AV110" s="73">
        <f t="shared" si="60"/>
        <v>671695.84</v>
      </c>
      <c r="AW110" s="73">
        <f t="shared" si="60"/>
        <v>673963.68</v>
      </c>
      <c r="AX110" s="73">
        <f t="shared" si="60"/>
        <v>676322.22</v>
      </c>
      <c r="AY110" s="73">
        <f t="shared" si="60"/>
        <v>678775.11</v>
      </c>
      <c r="AZ110" s="73">
        <f t="shared" si="60"/>
        <v>680347.08</v>
      </c>
      <c r="BA110" s="73">
        <f t="shared" si="60"/>
        <v>610000</v>
      </c>
      <c r="BB110" s="73">
        <f t="shared" si="60"/>
        <v>610000</v>
      </c>
      <c r="BC110" s="73">
        <f t="shared" si="60"/>
        <v>345000</v>
      </c>
      <c r="BD110" s="73"/>
      <c r="BE110" s="73"/>
      <c r="BF110" s="73"/>
      <c r="BG110" s="73"/>
      <c r="BH110" s="73"/>
      <c r="BI110" s="73"/>
      <c r="BJ110" s="73"/>
      <c r="BK110" s="73"/>
    </row>
    <row r="111" spans="2:63" s="2" customFormat="1" ht="12.75" x14ac:dyDescent="0.2">
      <c r="B111" s="87"/>
      <c r="C111" s="3"/>
      <c r="D111" s="1"/>
      <c r="E111" s="71"/>
      <c r="F111" s="71"/>
      <c r="G111" s="71"/>
      <c r="H111" s="70"/>
      <c r="I111" s="70"/>
      <c r="J111" s="70"/>
      <c r="K111" s="71" t="s">
        <v>6</v>
      </c>
      <c r="L111" s="72">
        <f>L16+L63+L78+L89+L104</f>
        <v>10324498.859999999</v>
      </c>
      <c r="M111" s="73"/>
      <c r="N111" s="73"/>
      <c r="O111" s="73">
        <f>O16</f>
        <v>53400</v>
      </c>
      <c r="P111" s="73">
        <f>P16</f>
        <v>52778.400000000001</v>
      </c>
      <c r="Q111" s="73">
        <f t="shared" ref="Q111:R111" si="61">Q16</f>
        <v>52131.94</v>
      </c>
      <c r="R111" s="73">
        <f t="shared" si="61"/>
        <v>51459.61</v>
      </c>
      <c r="S111" s="73">
        <f>S16+S89</f>
        <v>88852.4</v>
      </c>
      <c r="T111" s="73">
        <f t="shared" ref="T111:Z111" si="62">T16+T89</f>
        <v>86517.69</v>
      </c>
      <c r="U111" s="73">
        <f t="shared" si="62"/>
        <v>84089.600000000006</v>
      </c>
      <c r="V111" s="73">
        <f t="shared" si="62"/>
        <v>81564.39</v>
      </c>
      <c r="W111" s="73">
        <f t="shared" si="62"/>
        <v>78938.16</v>
      </c>
      <c r="X111" s="73">
        <f t="shared" si="62"/>
        <v>76206.880000000005</v>
      </c>
      <c r="Y111" s="73">
        <f t="shared" si="62"/>
        <v>79131.149999999994</v>
      </c>
      <c r="Z111" s="73">
        <f t="shared" si="62"/>
        <v>75142.290000000008</v>
      </c>
      <c r="AA111" s="73">
        <f>AA16+AA89+AA104+AA78</f>
        <v>816138.58000000007</v>
      </c>
      <c r="AB111" s="73">
        <f t="shared" ref="AB111" si="63">AB16+AB89+AB104+AB78</f>
        <v>657872.24</v>
      </c>
      <c r="AC111" s="73">
        <f>AC16+AC89+AC104+AC78+AC63</f>
        <v>676817.38</v>
      </c>
      <c r="AD111" s="73">
        <f t="shared" ref="AD111:AI111" si="64">AD16+AD89+AD104+AD78+AD63</f>
        <v>636597.26</v>
      </c>
      <c r="AE111" s="73">
        <f t="shared" si="64"/>
        <v>597564.09</v>
      </c>
      <c r="AF111" s="73">
        <f t="shared" si="64"/>
        <v>559054.16</v>
      </c>
      <c r="AG111" s="73">
        <f t="shared" si="64"/>
        <v>520394.7</v>
      </c>
      <c r="AH111" s="73">
        <f t="shared" si="64"/>
        <v>483465.74</v>
      </c>
      <c r="AI111" s="73">
        <f t="shared" si="64"/>
        <v>448261.08</v>
      </c>
      <c r="AJ111" s="73">
        <f t="shared" ref="AJ111:BC111" si="65">AJ16+AJ89+AJ104+AJ78+AJ63</f>
        <v>412890.44</v>
      </c>
      <c r="AK111" s="73">
        <f t="shared" si="65"/>
        <v>386673.96</v>
      </c>
      <c r="AL111" s="73">
        <f t="shared" si="65"/>
        <v>360400.82</v>
      </c>
      <c r="AM111" s="73">
        <f t="shared" si="65"/>
        <v>333868.75</v>
      </c>
      <c r="AN111" s="73">
        <f t="shared" si="65"/>
        <v>313675.40000000002</v>
      </c>
      <c r="AO111" s="73">
        <f t="shared" si="65"/>
        <v>293418.32</v>
      </c>
      <c r="AP111" s="73">
        <f t="shared" si="65"/>
        <v>273094.95</v>
      </c>
      <c r="AQ111" s="73">
        <f t="shared" si="65"/>
        <v>252702.65</v>
      </c>
      <c r="AR111" s="73">
        <f t="shared" si="65"/>
        <v>232238.66</v>
      </c>
      <c r="AS111" s="73">
        <f t="shared" si="65"/>
        <v>211700.1</v>
      </c>
      <c r="AT111" s="73">
        <f t="shared" si="65"/>
        <v>191084.01</v>
      </c>
      <c r="AU111" s="73">
        <f t="shared" si="65"/>
        <v>171306.03</v>
      </c>
      <c r="AV111" s="73">
        <f t="shared" si="65"/>
        <v>151444.16</v>
      </c>
      <c r="AW111" s="73">
        <f t="shared" si="65"/>
        <v>130726.32</v>
      </c>
      <c r="AX111" s="73">
        <f t="shared" si="65"/>
        <v>109917.78</v>
      </c>
      <c r="AY111" s="73">
        <f t="shared" si="65"/>
        <v>89014.89</v>
      </c>
      <c r="AZ111" s="73">
        <f t="shared" si="65"/>
        <v>68013.88</v>
      </c>
      <c r="BA111" s="73">
        <f t="shared" si="65"/>
        <v>46950</v>
      </c>
      <c r="BB111" s="73">
        <f t="shared" si="65"/>
        <v>28650</v>
      </c>
      <c r="BC111" s="73">
        <f t="shared" si="65"/>
        <v>10350</v>
      </c>
      <c r="BD111" s="73"/>
      <c r="BE111" s="73"/>
      <c r="BF111" s="73"/>
      <c r="BG111" s="73"/>
      <c r="BH111" s="73"/>
      <c r="BI111" s="73"/>
      <c r="BJ111" s="73"/>
      <c r="BK111" s="74"/>
    </row>
    <row r="112" spans="2:63" s="2" customFormat="1" ht="13.5" thickBot="1" x14ac:dyDescent="0.25">
      <c r="B112" s="87"/>
      <c r="C112" s="3"/>
      <c r="D112" s="1"/>
      <c r="E112" s="71"/>
      <c r="F112" s="71"/>
      <c r="G112" s="71"/>
      <c r="H112" s="70"/>
      <c r="I112" s="70"/>
      <c r="J112" s="70"/>
      <c r="K112" s="71"/>
      <c r="L112" s="72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4"/>
    </row>
    <row r="113" spans="2:63" s="34" customFormat="1" ht="12.75" x14ac:dyDescent="0.2">
      <c r="B113" s="54"/>
      <c r="C113" s="1"/>
      <c r="D113" s="1"/>
      <c r="E113" s="79"/>
      <c r="F113" s="79"/>
      <c r="G113" s="79"/>
      <c r="H113" s="80"/>
      <c r="I113" s="70"/>
      <c r="J113" s="70"/>
      <c r="K113" s="75" t="s">
        <v>3</v>
      </c>
      <c r="L113" s="76">
        <f>SUM(L110:L112)</f>
        <v>29932422.859999999</v>
      </c>
      <c r="M113" s="76"/>
      <c r="N113" s="76"/>
      <c r="O113" s="76">
        <f>SUM(O110:O112)</f>
        <v>68940</v>
      </c>
      <c r="P113" s="76">
        <f>SUM(P110:P112)</f>
        <v>68940</v>
      </c>
      <c r="Q113" s="76">
        <f t="shared" ref="Q113:R113" si="66">SUM(Q110:Q112)</f>
        <v>68940</v>
      </c>
      <c r="R113" s="76">
        <f t="shared" si="66"/>
        <v>68940</v>
      </c>
      <c r="S113" s="76">
        <f>SUM(S110:S112)</f>
        <v>147220</v>
      </c>
      <c r="T113" s="76">
        <f t="shared" ref="T113:AA113" si="67">SUM(T110:T112)</f>
        <v>147220</v>
      </c>
      <c r="U113" s="76">
        <f t="shared" si="67"/>
        <v>147220</v>
      </c>
      <c r="V113" s="76">
        <f t="shared" si="67"/>
        <v>147220</v>
      </c>
      <c r="W113" s="76">
        <f t="shared" si="67"/>
        <v>147220</v>
      </c>
      <c r="X113" s="76">
        <f t="shared" si="67"/>
        <v>147220</v>
      </c>
      <c r="Y113" s="76">
        <f t="shared" si="67"/>
        <v>222544.79</v>
      </c>
      <c r="Z113" s="76">
        <f t="shared" si="67"/>
        <v>221510.08</v>
      </c>
      <c r="AA113" s="76">
        <f t="shared" si="67"/>
        <v>1115578.6700000002</v>
      </c>
      <c r="AB113" s="76">
        <f>SUM(AB110:AB112)</f>
        <v>975507.54</v>
      </c>
      <c r="AC113" s="76">
        <f t="shared" ref="AC113" si="68">SUM(AC110:AC112)</f>
        <v>1338599.69</v>
      </c>
      <c r="AD113" s="76">
        <f t="shared" ref="AD113" si="69">SUM(AD110:AD112)</f>
        <v>1457451.5</v>
      </c>
      <c r="AE113" s="76">
        <f t="shared" ref="AE113" si="70">SUM(AE110:AE112)</f>
        <v>1393012.5</v>
      </c>
      <c r="AF113" s="76">
        <f t="shared" ref="AF113" si="71">SUM(AF110:AF112)</f>
        <v>1358240.5</v>
      </c>
      <c r="AG113" s="76">
        <f t="shared" ref="AG113" si="72">SUM(AG110:AG112)</f>
        <v>1323468.5</v>
      </c>
      <c r="AH113" s="76">
        <f t="shared" ref="AH113" si="73">SUM(AH110:AH112)</f>
        <v>1208582.5</v>
      </c>
      <c r="AI113" s="76">
        <f t="shared" ref="AI113" si="74">SUM(AI110:AI112)</f>
        <v>1177526.8700000001</v>
      </c>
      <c r="AJ113" s="76">
        <f t="shared" ref="AJ113" si="75">SUM(AJ110:AJ112)</f>
        <v>1068302.5</v>
      </c>
      <c r="AK113" s="76">
        <f t="shared" ref="AK113" si="76">SUM(AK110:AK112)</f>
        <v>1043502.5</v>
      </c>
      <c r="AL113" s="76">
        <f t="shared" ref="AL113" si="77">SUM(AL110:AL112)</f>
        <v>1023702.5</v>
      </c>
      <c r="AM113" s="76">
        <f t="shared" ref="AM113" si="78">SUM(AM110:AM112)</f>
        <v>993702.5</v>
      </c>
      <c r="AN113" s="76">
        <f t="shared" ref="AN113" si="79">SUM(AN110:AN112)</f>
        <v>975102.5</v>
      </c>
      <c r="AO113" s="76">
        <f t="shared" ref="AO113" si="80">SUM(AO110:AO112)</f>
        <v>956502.5</v>
      </c>
      <c r="AP113" s="76">
        <f t="shared" ref="AP113" si="81">SUM(AP110:AP112)</f>
        <v>937902.5</v>
      </c>
      <c r="AQ113" s="76">
        <f t="shared" ref="AQ113" si="82">SUM(AQ110:AQ112)</f>
        <v>919302.5</v>
      </c>
      <c r="AR113" s="76">
        <f t="shared" ref="AR113" si="83">SUM(AR110:AR112)</f>
        <v>900702.5</v>
      </c>
      <c r="AS113" s="76">
        <f t="shared" ref="AS113" si="84">SUM(AS110:AS112)</f>
        <v>882102.5</v>
      </c>
      <c r="AT113" s="76">
        <f t="shared" ref="AT113" si="85">SUM(AT110:AT112)</f>
        <v>858502.5</v>
      </c>
      <c r="AU113" s="76">
        <f t="shared" ref="AU113" si="86">SUM(AU110:AU112)</f>
        <v>840821.26</v>
      </c>
      <c r="AV113" s="76">
        <f t="shared" ref="AV113" si="87">SUM(AV110:AV112)</f>
        <v>823140</v>
      </c>
      <c r="AW113" s="76">
        <f t="shared" ref="AW113" si="88">SUM(AW110:AW112)</f>
        <v>804690</v>
      </c>
      <c r="AX113" s="76">
        <f t="shared" ref="AX113" si="89">SUM(AX110:AX112)</f>
        <v>786240</v>
      </c>
      <c r="AY113" s="76">
        <f t="shared" ref="AY113" si="90">SUM(AY110:AY112)</f>
        <v>767790</v>
      </c>
      <c r="AZ113" s="76">
        <f t="shared" ref="AZ113" si="91">SUM(AZ110:AZ112)</f>
        <v>748360.96</v>
      </c>
      <c r="BA113" s="76">
        <f t="shared" ref="BA113" si="92">SUM(BA110:BA112)</f>
        <v>656950</v>
      </c>
      <c r="BB113" s="76">
        <f t="shared" ref="BB113" si="93">SUM(BB110:BB112)</f>
        <v>638650</v>
      </c>
      <c r="BC113" s="76">
        <f t="shared" ref="BC113" si="94">SUM(BC110:BC112)</f>
        <v>355350</v>
      </c>
      <c r="BD113" s="76">
        <f>SUM(O113:BC113)</f>
        <v>29932422.860000003</v>
      </c>
      <c r="BE113" s="76"/>
      <c r="BF113" s="76"/>
      <c r="BG113" s="76"/>
      <c r="BH113" s="76"/>
      <c r="BI113" s="76"/>
      <c r="BJ113" s="76"/>
      <c r="BK113" s="76"/>
    </row>
    <row r="114" spans="2:63" s="34" customFormat="1" ht="12.75" x14ac:dyDescent="0.2">
      <c r="B114" s="54"/>
      <c r="C114" s="1"/>
      <c r="D114" s="1"/>
      <c r="H114" s="56"/>
      <c r="I114" s="63"/>
      <c r="J114" s="63"/>
      <c r="K114" s="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</row>
    <row r="116" spans="2:63" x14ac:dyDescent="0.25">
      <c r="K116" s="25" t="s">
        <v>51</v>
      </c>
      <c r="L116" s="90">
        <f>L18+L65+L80+L91+L106</f>
        <v>29932422.859999999</v>
      </c>
    </row>
    <row r="117" spans="2:63" x14ac:dyDescent="0.25">
      <c r="K117" s="25" t="s">
        <v>53</v>
      </c>
      <c r="L117" s="90">
        <f>L113-L18-L65-L80-L91-L106</f>
        <v>0</v>
      </c>
    </row>
    <row r="148" spans="10:27" x14ac:dyDescent="0.25"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</row>
    <row r="149" spans="10:27" x14ac:dyDescent="0.25"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</row>
    <row r="150" spans="10:27" x14ac:dyDescent="0.25"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</row>
    <row r="151" spans="10:27" x14ac:dyDescent="0.25"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</row>
    <row r="152" spans="10:27" x14ac:dyDescent="0.25"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</row>
    <row r="153" spans="10:27" x14ac:dyDescent="0.25"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</row>
    <row r="154" spans="10:27" x14ac:dyDescent="0.25"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</row>
    <row r="155" spans="10:27" x14ac:dyDescent="0.25"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</row>
    <row r="156" spans="10:27" x14ac:dyDescent="0.25"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</row>
    <row r="157" spans="10:27" x14ac:dyDescent="0.25"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</row>
    <row r="158" spans="10:27" x14ac:dyDescent="0.25"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0:27" x14ac:dyDescent="0.25"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</row>
    <row r="160" spans="10:27" x14ac:dyDescent="0.25"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</row>
    <row r="161" spans="10:27" x14ac:dyDescent="0.25"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</row>
    <row r="172" spans="10:27" ht="12.75" customHeight="1" x14ac:dyDescent="0.25"/>
  </sheetData>
  <printOptions horizontalCentered="1" verticalCentered="1"/>
  <pageMargins left="1" right="1" top="1.25" bottom="1" header="0.75" footer="0"/>
  <pageSetup scale="87" fitToWidth="2" orientation="landscape" r:id="rId1"/>
  <headerFooter alignWithMargins="0">
    <oddHeader>&amp;C&amp;"Times New Roman,Bold"&amp;12REPORT OF THE TREASURER
&amp;10SEWER DEPARTMENT</oddHeader>
  </headerFooter>
  <ignoredErrors>
    <ignoredError sqref="AD10 AE49 AD15:AD16 AD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4D92-87E7-40D2-875B-E7D50252A57C}">
  <sheetPr>
    <tabColor theme="9" tint="0.59999389629810485"/>
    <pageSetUpPr fitToPage="1"/>
  </sheetPr>
  <dimension ref="B1:BK116"/>
  <sheetViews>
    <sheetView zoomScaleNormal="100" workbookViewId="0">
      <pane xSplit="12" ySplit="1" topLeftCell="AJ2" activePane="bottomRight" state="frozen"/>
      <selection pane="topRight" activeCell="M1" sqref="M1"/>
      <selection pane="bottomLeft" activeCell="A2" sqref="A2"/>
      <selection pane="bottomRight" activeCell="L20" sqref="L20"/>
    </sheetView>
  </sheetViews>
  <sheetFormatPr defaultRowHeight="15" x14ac:dyDescent="0.25"/>
  <cols>
    <col min="1" max="1" width="2.7109375" style="25" customWidth="1"/>
    <col min="2" max="2" width="11.42578125" style="88" customWidth="1"/>
    <col min="3" max="3" width="4.42578125" customWidth="1"/>
    <col min="4" max="4" width="6.7109375" customWidth="1"/>
    <col min="10" max="10" width="38.85546875" style="25" customWidth="1"/>
    <col min="11" max="11" width="13.5703125" style="25" customWidth="1"/>
    <col min="12" max="12" width="13.85546875" style="25" customWidth="1"/>
    <col min="13" max="27" width="10.7109375" style="25" customWidth="1"/>
    <col min="28" max="28" width="9.85546875" style="25" bestFit="1" customWidth="1"/>
    <col min="29" max="37" width="11" style="25" customWidth="1"/>
    <col min="38" max="38" width="11" style="25" bestFit="1" customWidth="1"/>
    <col min="39" max="48" width="11.28515625" style="25" customWidth="1"/>
    <col min="49" max="49" width="12.85546875" style="25" customWidth="1"/>
    <col min="50" max="50" width="13.42578125" style="25" customWidth="1"/>
    <col min="51" max="51" width="10.7109375" style="25" customWidth="1"/>
    <col min="52" max="52" width="11" style="25" bestFit="1" customWidth="1"/>
    <col min="53" max="62" width="12.5703125" style="25" customWidth="1"/>
    <col min="63" max="63" width="14.28515625" style="25" customWidth="1"/>
    <col min="64" max="16384" width="9.140625" style="25"/>
  </cols>
  <sheetData>
    <row r="1" spans="2:63" s="21" customFormat="1" ht="23.25" customHeight="1" thickBot="1" x14ac:dyDescent="0.25">
      <c r="B1" s="84">
        <v>45666</v>
      </c>
      <c r="C1" s="81"/>
      <c r="D1" s="82" t="s">
        <v>31</v>
      </c>
      <c r="E1" s="83"/>
      <c r="F1" s="24"/>
      <c r="G1" s="24"/>
      <c r="H1" s="22"/>
      <c r="I1" s="22"/>
      <c r="J1" s="22"/>
      <c r="L1" s="23" t="s">
        <v>3</v>
      </c>
      <c r="M1" s="22">
        <v>2009</v>
      </c>
      <c r="N1" s="22">
        <v>2010</v>
      </c>
      <c r="O1" s="22">
        <v>2011</v>
      </c>
      <c r="P1" s="22">
        <v>2012</v>
      </c>
      <c r="Q1" s="22">
        <v>2013</v>
      </c>
      <c r="R1" s="22">
        <v>2014</v>
      </c>
      <c r="S1" s="22">
        <v>2015</v>
      </c>
      <c r="T1" s="22">
        <v>2016</v>
      </c>
      <c r="U1" s="22">
        <v>2017</v>
      </c>
      <c r="V1" s="22">
        <v>2018</v>
      </c>
      <c r="W1" s="22">
        <v>2019</v>
      </c>
      <c r="X1" s="22">
        <v>2020</v>
      </c>
      <c r="Y1" s="22">
        <v>2021</v>
      </c>
      <c r="Z1" s="22">
        <v>2022</v>
      </c>
      <c r="AA1" s="22">
        <v>2023</v>
      </c>
      <c r="AB1" s="22">
        <v>2024</v>
      </c>
      <c r="AC1" s="22">
        <v>2025</v>
      </c>
      <c r="AD1" s="22">
        <v>2026</v>
      </c>
      <c r="AE1" s="22">
        <v>2027</v>
      </c>
      <c r="AF1" s="22">
        <v>2028</v>
      </c>
      <c r="AG1" s="22">
        <v>2029</v>
      </c>
      <c r="AH1" s="22">
        <v>2030</v>
      </c>
      <c r="AI1" s="22">
        <v>2031</v>
      </c>
      <c r="AJ1" s="22">
        <v>2032</v>
      </c>
      <c r="AK1" s="22">
        <v>2033</v>
      </c>
      <c r="AL1" s="22">
        <v>2034</v>
      </c>
      <c r="AM1" s="22">
        <v>2035</v>
      </c>
      <c r="AN1" s="22">
        <v>2036</v>
      </c>
      <c r="AO1" s="22">
        <v>2037</v>
      </c>
      <c r="AP1" s="22">
        <v>2038</v>
      </c>
      <c r="AQ1" s="22">
        <v>2039</v>
      </c>
      <c r="AR1" s="22">
        <v>2040</v>
      </c>
      <c r="AS1" s="22">
        <v>2041</v>
      </c>
      <c r="AT1" s="22">
        <v>2042</v>
      </c>
      <c r="AU1" s="22">
        <v>2043</v>
      </c>
      <c r="AV1" s="22">
        <v>2044</v>
      </c>
      <c r="AW1" s="22">
        <v>2045</v>
      </c>
      <c r="AX1" s="22">
        <v>2046</v>
      </c>
      <c r="AY1" s="22">
        <v>2047</v>
      </c>
      <c r="AZ1" s="22">
        <v>2048</v>
      </c>
      <c r="BA1" s="22">
        <v>2049</v>
      </c>
      <c r="BB1" s="22">
        <v>2050</v>
      </c>
      <c r="BC1" s="22">
        <v>2051</v>
      </c>
      <c r="BD1" s="22">
        <v>2052</v>
      </c>
      <c r="BE1" s="22">
        <v>2053</v>
      </c>
      <c r="BF1" s="22">
        <v>5054</v>
      </c>
      <c r="BG1" s="22">
        <v>2055</v>
      </c>
      <c r="BH1" s="22">
        <v>2056</v>
      </c>
      <c r="BI1" s="22">
        <v>2057</v>
      </c>
      <c r="BJ1" s="22">
        <v>2058</v>
      </c>
      <c r="BK1" s="22">
        <v>2059</v>
      </c>
    </row>
    <row r="2" spans="2:63" s="31" customFormat="1" ht="12.75" x14ac:dyDescent="0.2">
      <c r="B2" s="85"/>
      <c r="C2" s="15"/>
      <c r="D2" s="15"/>
      <c r="E2" s="27" t="s">
        <v>70</v>
      </c>
      <c r="F2" s="26"/>
      <c r="G2" s="26"/>
      <c r="H2" s="27"/>
      <c r="I2" s="27"/>
      <c r="J2" s="27"/>
      <c r="K2" s="28"/>
      <c r="L2" s="29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</row>
    <row r="3" spans="2:63" s="34" customFormat="1" ht="12.75" x14ac:dyDescent="0.2">
      <c r="B3" s="54" t="s">
        <v>0</v>
      </c>
      <c r="C3" s="1" t="s">
        <v>15</v>
      </c>
      <c r="D3" s="1"/>
      <c r="E3" s="4" t="s">
        <v>11</v>
      </c>
      <c r="F3" s="42">
        <v>45251</v>
      </c>
      <c r="G3" s="65">
        <v>0.02</v>
      </c>
      <c r="H3" s="4" t="s">
        <v>20</v>
      </c>
      <c r="I3" s="18"/>
      <c r="J3" s="18"/>
      <c r="K3" s="31" t="s">
        <v>7</v>
      </c>
      <c r="L3" s="20">
        <v>674815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58"/>
      <c r="AC3" s="10">
        <v>27297</v>
      </c>
      <c r="AD3" s="10">
        <v>27890</v>
      </c>
      <c r="AE3" s="10">
        <v>28496</v>
      </c>
      <c r="AF3" s="10">
        <v>29116</v>
      </c>
      <c r="AG3" s="10">
        <v>29748</v>
      </c>
      <c r="AH3" s="10">
        <v>30395</v>
      </c>
      <c r="AI3" s="10">
        <v>31056</v>
      </c>
      <c r="AJ3" s="10">
        <v>31731</v>
      </c>
      <c r="AK3" s="10">
        <v>32420</v>
      </c>
      <c r="AL3" s="10">
        <v>33125</v>
      </c>
      <c r="AM3" s="10">
        <v>33845</v>
      </c>
      <c r="AN3" s="10">
        <v>34580</v>
      </c>
      <c r="AO3" s="10">
        <v>35332</v>
      </c>
      <c r="AP3" s="10">
        <v>36100</v>
      </c>
      <c r="AQ3" s="10">
        <v>36884</v>
      </c>
      <c r="AR3" s="10">
        <v>37686</v>
      </c>
      <c r="AS3" s="10">
        <v>38505</v>
      </c>
      <c r="AT3" s="10">
        <v>39342</v>
      </c>
      <c r="AU3" s="10">
        <v>40197</v>
      </c>
      <c r="AV3" s="10">
        <v>41070</v>
      </c>
      <c r="AW3" s="6" t="s">
        <v>2</v>
      </c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2:63" s="34" customFormat="1" ht="12.75" x14ac:dyDescent="0.2">
      <c r="B4" s="86">
        <v>674815</v>
      </c>
      <c r="C4" s="62"/>
      <c r="D4" s="62"/>
      <c r="E4" s="43"/>
      <c r="F4" s="42" t="s">
        <v>10</v>
      </c>
      <c r="G4" s="42"/>
      <c r="H4" s="18" t="s">
        <v>23</v>
      </c>
      <c r="I4" s="18"/>
      <c r="J4" s="18"/>
      <c r="K4" s="31" t="s">
        <v>6</v>
      </c>
      <c r="L4" s="20">
        <v>153354.45000000001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58"/>
      <c r="AC4" s="10">
        <v>15520.75</v>
      </c>
      <c r="AD4" s="10">
        <v>12950.34</v>
      </c>
      <c r="AE4" s="10">
        <v>12392.58</v>
      </c>
      <c r="AF4" s="10">
        <v>11822.64</v>
      </c>
      <c r="AG4" s="10">
        <v>11240.32</v>
      </c>
      <c r="AH4" s="10">
        <v>10645.36</v>
      </c>
      <c r="AI4" s="10">
        <v>10037.459999999999</v>
      </c>
      <c r="AJ4" s="10">
        <v>9416.34</v>
      </c>
      <c r="AK4" s="10">
        <v>8781.7199999999993</v>
      </c>
      <c r="AL4" s="10">
        <v>8133.32</v>
      </c>
      <c r="AM4" s="10">
        <v>7470.82</v>
      </c>
      <c r="AN4" s="10">
        <v>6793.92</v>
      </c>
      <c r="AO4" s="10">
        <v>6102.32</v>
      </c>
      <c r="AP4" s="10">
        <v>5395.68</v>
      </c>
      <c r="AQ4" s="10">
        <v>4673.68</v>
      </c>
      <c r="AR4" s="10">
        <v>3936</v>
      </c>
      <c r="AS4" s="10">
        <v>3182.28</v>
      </c>
      <c r="AT4" s="10">
        <v>2412.1799999999998</v>
      </c>
      <c r="AU4" s="10">
        <v>1625.34</v>
      </c>
      <c r="AV4" s="10">
        <v>821.41</v>
      </c>
      <c r="AW4" s="6" t="s">
        <v>2</v>
      </c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2:63" s="34" customFormat="1" ht="12.75" x14ac:dyDescent="0.2">
      <c r="B5" s="35" t="s">
        <v>22</v>
      </c>
      <c r="C5" s="35"/>
      <c r="D5" s="35"/>
      <c r="E5" s="43"/>
      <c r="F5" s="42" t="s">
        <v>0</v>
      </c>
      <c r="G5" s="42"/>
      <c r="H5" s="18" t="s">
        <v>24</v>
      </c>
      <c r="I5" s="18"/>
      <c r="J5" s="44"/>
      <c r="K5" s="31" t="s">
        <v>25</v>
      </c>
      <c r="L5" s="20">
        <v>11501.6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58"/>
      <c r="AC5" s="10">
        <v>1164.05</v>
      </c>
      <c r="AD5" s="10">
        <v>971.3</v>
      </c>
      <c r="AE5" s="10">
        <v>929.44</v>
      </c>
      <c r="AF5" s="10">
        <v>886.7</v>
      </c>
      <c r="AG5" s="10">
        <v>843.02</v>
      </c>
      <c r="AH5" s="10">
        <v>798.4</v>
      </c>
      <c r="AI5" s="10">
        <v>752.8</v>
      </c>
      <c r="AJ5" s="10">
        <v>706.22</v>
      </c>
      <c r="AK5" s="10">
        <v>658.62</v>
      </c>
      <c r="AL5" s="10">
        <v>610</v>
      </c>
      <c r="AM5" s="10">
        <v>560.32000000000005</v>
      </c>
      <c r="AN5" s="10">
        <v>509.54</v>
      </c>
      <c r="AO5" s="10">
        <v>457.68</v>
      </c>
      <c r="AP5" s="10">
        <v>404.68</v>
      </c>
      <c r="AQ5" s="10">
        <v>350.52</v>
      </c>
      <c r="AR5" s="10">
        <v>295.2</v>
      </c>
      <c r="AS5" s="10">
        <v>238.68</v>
      </c>
      <c r="AT5" s="10">
        <v>180.92</v>
      </c>
      <c r="AU5" s="10">
        <v>121.9</v>
      </c>
      <c r="AV5" s="10">
        <v>61.6</v>
      </c>
      <c r="AW5" s="6" t="s">
        <v>2</v>
      </c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2:63" s="34" customFormat="1" ht="13.5" thickBot="1" x14ac:dyDescent="0.25">
      <c r="B6" s="52"/>
      <c r="C6" s="14"/>
      <c r="D6" s="14"/>
      <c r="E6" s="45"/>
      <c r="F6" s="46"/>
      <c r="G6" s="46"/>
      <c r="H6" s="17" t="s">
        <v>21</v>
      </c>
      <c r="I6" s="17"/>
      <c r="J6" s="17"/>
      <c r="K6" s="32" t="s">
        <v>4</v>
      </c>
      <c r="L6" s="33">
        <f>SUM(L3:L5)</f>
        <v>839671.04999999993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f t="shared" ref="AB6:AV6" si="0">SUM(AB3:AB5)</f>
        <v>0</v>
      </c>
      <c r="AC6" s="33">
        <f t="shared" si="0"/>
        <v>43981.8</v>
      </c>
      <c r="AD6" s="33">
        <f t="shared" si="0"/>
        <v>41811.64</v>
      </c>
      <c r="AE6" s="33">
        <f t="shared" si="0"/>
        <v>41818.020000000004</v>
      </c>
      <c r="AF6" s="33">
        <f t="shared" si="0"/>
        <v>41825.339999999997</v>
      </c>
      <c r="AG6" s="33">
        <f t="shared" si="0"/>
        <v>41831.339999999997</v>
      </c>
      <c r="AH6" s="33">
        <f t="shared" si="0"/>
        <v>41838.76</v>
      </c>
      <c r="AI6" s="33">
        <f t="shared" si="0"/>
        <v>41846.26</v>
      </c>
      <c r="AJ6" s="33">
        <f t="shared" si="0"/>
        <v>41853.56</v>
      </c>
      <c r="AK6" s="33">
        <f t="shared" si="0"/>
        <v>41860.340000000004</v>
      </c>
      <c r="AL6" s="33">
        <f t="shared" si="0"/>
        <v>41868.32</v>
      </c>
      <c r="AM6" s="33">
        <f t="shared" si="0"/>
        <v>41876.14</v>
      </c>
      <c r="AN6" s="33">
        <f t="shared" si="0"/>
        <v>41883.46</v>
      </c>
      <c r="AO6" s="33">
        <f t="shared" si="0"/>
        <v>41892</v>
      </c>
      <c r="AP6" s="33">
        <f t="shared" si="0"/>
        <v>41900.36</v>
      </c>
      <c r="AQ6" s="33">
        <f t="shared" si="0"/>
        <v>41908.199999999997</v>
      </c>
      <c r="AR6" s="33">
        <f t="shared" si="0"/>
        <v>41917.199999999997</v>
      </c>
      <c r="AS6" s="33">
        <f t="shared" si="0"/>
        <v>41925.96</v>
      </c>
      <c r="AT6" s="33">
        <f t="shared" si="0"/>
        <v>41935.1</v>
      </c>
      <c r="AU6" s="33">
        <f t="shared" si="0"/>
        <v>41944.24</v>
      </c>
      <c r="AV6" s="33">
        <f t="shared" si="0"/>
        <v>41953.01</v>
      </c>
      <c r="AW6" s="64">
        <f>SUM(AB6:AV6)</f>
        <v>839671.04999999981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</row>
    <row r="7" spans="2:63" s="34" customFormat="1" ht="12.75" x14ac:dyDescent="0.2">
      <c r="B7" s="54" t="s">
        <v>0</v>
      </c>
      <c r="C7" s="1" t="s">
        <v>15</v>
      </c>
      <c r="D7" s="1"/>
      <c r="E7" s="4" t="s">
        <v>11</v>
      </c>
      <c r="F7" s="42">
        <v>45703</v>
      </c>
      <c r="G7" s="65">
        <v>0.02</v>
      </c>
      <c r="H7" s="4" t="s">
        <v>28</v>
      </c>
      <c r="I7" s="18"/>
      <c r="J7" s="18"/>
      <c r="K7" s="31" t="s">
        <v>7</v>
      </c>
      <c r="L7" s="20">
        <v>212068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58"/>
      <c r="AC7" s="10"/>
      <c r="AD7" s="10">
        <v>8578</v>
      </c>
      <c r="AE7" s="10">
        <v>8765</v>
      </c>
      <c r="AF7" s="10">
        <v>8955</v>
      </c>
      <c r="AG7" s="10">
        <v>9150</v>
      </c>
      <c r="AH7" s="10">
        <v>9349</v>
      </c>
      <c r="AI7" s="10">
        <v>9552</v>
      </c>
      <c r="AJ7" s="10">
        <v>9760</v>
      </c>
      <c r="AK7" s="10">
        <v>9972</v>
      </c>
      <c r="AL7" s="10">
        <v>10188</v>
      </c>
      <c r="AM7" s="10">
        <v>10410</v>
      </c>
      <c r="AN7" s="10">
        <v>10636</v>
      </c>
      <c r="AO7" s="10">
        <v>10867</v>
      </c>
      <c r="AP7" s="10">
        <v>11103</v>
      </c>
      <c r="AQ7" s="10">
        <v>11345</v>
      </c>
      <c r="AR7" s="10">
        <v>11591</v>
      </c>
      <c r="AS7" s="10">
        <v>11843</v>
      </c>
      <c r="AT7" s="10">
        <v>12101</v>
      </c>
      <c r="AU7" s="10">
        <v>12364</v>
      </c>
      <c r="AV7" s="10">
        <v>12632</v>
      </c>
      <c r="AW7" s="10">
        <v>12907</v>
      </c>
      <c r="AX7" s="6" t="s">
        <v>2</v>
      </c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2:63" s="34" customFormat="1" ht="12.75" x14ac:dyDescent="0.2">
      <c r="B8" s="86">
        <v>212068</v>
      </c>
      <c r="C8" s="62"/>
      <c r="D8" s="62"/>
      <c r="E8" s="43"/>
      <c r="F8" s="42" t="s">
        <v>10</v>
      </c>
      <c r="G8" s="42"/>
      <c r="H8" s="18" t="s">
        <v>23</v>
      </c>
      <c r="I8" s="18"/>
      <c r="J8" s="18"/>
      <c r="K8" s="31" t="s">
        <v>6</v>
      </c>
      <c r="L8" s="20">
        <v>47203.69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58"/>
      <c r="AC8" s="10"/>
      <c r="AD8" s="10">
        <v>3887.91</v>
      </c>
      <c r="AE8" s="10">
        <v>4069.8</v>
      </c>
      <c r="AF8" s="10">
        <v>3894.5</v>
      </c>
      <c r="AG8" s="10">
        <v>3715.4</v>
      </c>
      <c r="AH8" s="10">
        <v>3532.4</v>
      </c>
      <c r="AI8" s="10">
        <v>3345.42</v>
      </c>
      <c r="AJ8" s="10">
        <v>3154.38</v>
      </c>
      <c r="AK8" s="10">
        <v>2959.18</v>
      </c>
      <c r="AL8" s="10">
        <v>2759.74</v>
      </c>
      <c r="AM8" s="10">
        <v>2555.98</v>
      </c>
      <c r="AN8" s="10">
        <v>2347.7800000000002</v>
      </c>
      <c r="AO8" s="10">
        <v>2135.06</v>
      </c>
      <c r="AP8" s="10">
        <v>1917.72</v>
      </c>
      <c r="AQ8" s="10">
        <v>1695.66</v>
      </c>
      <c r="AR8" s="10">
        <v>1468.76</v>
      </c>
      <c r="AS8" s="10">
        <v>1236.94</v>
      </c>
      <c r="AT8" s="10">
        <v>1000.08</v>
      </c>
      <c r="AU8" s="10">
        <v>758.06</v>
      </c>
      <c r="AV8" s="10">
        <v>510.78</v>
      </c>
      <c r="AW8" s="10">
        <v>258.14</v>
      </c>
      <c r="AX8" s="6" t="s">
        <v>2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2:63" s="34" customFormat="1" ht="12.75" x14ac:dyDescent="0.2">
      <c r="B9" s="35" t="s">
        <v>27</v>
      </c>
      <c r="C9" s="35"/>
      <c r="D9" s="35"/>
      <c r="E9" s="43"/>
      <c r="F9" s="42" t="s">
        <v>0</v>
      </c>
      <c r="G9" s="42"/>
      <c r="H9" s="18" t="s">
        <v>29</v>
      </c>
      <c r="I9" s="18"/>
      <c r="J9" s="44"/>
      <c r="K9" s="31" t="s">
        <v>25</v>
      </c>
      <c r="L9" s="20">
        <v>3566.79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58"/>
      <c r="AC9" s="10"/>
      <c r="AD9" s="10">
        <v>318.10000000000002</v>
      </c>
      <c r="AE9" s="10">
        <v>305.24</v>
      </c>
      <c r="AF9" s="10">
        <v>292.08</v>
      </c>
      <c r="AG9" s="10">
        <v>278.66000000000003</v>
      </c>
      <c r="AH9" s="10">
        <v>264.94</v>
      </c>
      <c r="AI9" s="10">
        <v>250.9</v>
      </c>
      <c r="AJ9" s="10">
        <v>236.58</v>
      </c>
      <c r="AK9" s="10">
        <v>221.94</v>
      </c>
      <c r="AL9" s="10">
        <v>206.98</v>
      </c>
      <c r="AM9" s="10">
        <v>191.7</v>
      </c>
      <c r="AN9" s="10">
        <v>176.08</v>
      </c>
      <c r="AO9" s="10">
        <v>160.12</v>
      </c>
      <c r="AP9" s="10">
        <v>143.82</v>
      </c>
      <c r="AQ9" s="10">
        <v>127.18</v>
      </c>
      <c r="AR9" s="10">
        <v>110.16</v>
      </c>
      <c r="AS9" s="10">
        <v>92.78</v>
      </c>
      <c r="AT9" s="10">
        <v>75</v>
      </c>
      <c r="AU9" s="10">
        <v>56.86</v>
      </c>
      <c r="AV9" s="10">
        <v>38.299999999999997</v>
      </c>
      <c r="AW9" s="10">
        <v>19.36</v>
      </c>
      <c r="AX9" s="6" t="s">
        <v>2</v>
      </c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2:63" s="34" customFormat="1" ht="12.75" x14ac:dyDescent="0.2">
      <c r="B10" s="35"/>
      <c r="C10" s="35"/>
      <c r="D10" s="35"/>
      <c r="E10" s="43"/>
      <c r="F10" s="42"/>
      <c r="G10" s="42"/>
      <c r="H10" s="18"/>
      <c r="I10" s="18"/>
      <c r="J10" s="44"/>
      <c r="K10" s="31" t="s">
        <v>30</v>
      </c>
      <c r="L10" s="20">
        <v>1166.3699999999999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58"/>
      <c r="AC10" s="10"/>
      <c r="AD10" s="10">
        <v>1166.3800000000001</v>
      </c>
      <c r="AE10" s="6" t="s">
        <v>2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2:63" s="34" customFormat="1" ht="13.5" thickBot="1" x14ac:dyDescent="0.25">
      <c r="B11" s="52"/>
      <c r="C11" s="14"/>
      <c r="D11" s="14"/>
      <c r="E11" s="45"/>
      <c r="F11" s="46"/>
      <c r="G11" s="46"/>
      <c r="H11" s="17"/>
      <c r="I11" s="17"/>
      <c r="J11" s="17"/>
      <c r="K11" s="32" t="s">
        <v>4</v>
      </c>
      <c r="L11" s="33">
        <f>SUM(L7:L10)</f>
        <v>264004.84999999998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>
        <f>SUM(AB7:AB9)</f>
        <v>0</v>
      </c>
      <c r="AC11" s="33">
        <f t="shared" ref="AC11:AW11" si="1">SUM(AC7:AC10)</f>
        <v>0</v>
      </c>
      <c r="AD11" s="33">
        <f t="shared" si="1"/>
        <v>13950.39</v>
      </c>
      <c r="AE11" s="33">
        <f t="shared" si="1"/>
        <v>13140.039999999999</v>
      </c>
      <c r="AF11" s="33">
        <f t="shared" si="1"/>
        <v>13141.58</v>
      </c>
      <c r="AG11" s="33">
        <f t="shared" si="1"/>
        <v>13144.06</v>
      </c>
      <c r="AH11" s="33">
        <f t="shared" si="1"/>
        <v>13146.34</v>
      </c>
      <c r="AI11" s="33">
        <f t="shared" si="1"/>
        <v>13148.32</v>
      </c>
      <c r="AJ11" s="33">
        <f t="shared" si="1"/>
        <v>13150.960000000001</v>
      </c>
      <c r="AK11" s="33">
        <f t="shared" si="1"/>
        <v>13153.12</v>
      </c>
      <c r="AL11" s="33">
        <f t="shared" si="1"/>
        <v>13154.72</v>
      </c>
      <c r="AM11" s="33">
        <f t="shared" si="1"/>
        <v>13157.68</v>
      </c>
      <c r="AN11" s="33">
        <f t="shared" si="1"/>
        <v>13159.86</v>
      </c>
      <c r="AO11" s="33">
        <f t="shared" si="1"/>
        <v>13162.18</v>
      </c>
      <c r="AP11" s="33">
        <f t="shared" si="1"/>
        <v>13164.539999999999</v>
      </c>
      <c r="AQ11" s="33">
        <f t="shared" si="1"/>
        <v>13167.84</v>
      </c>
      <c r="AR11" s="33">
        <f t="shared" si="1"/>
        <v>13169.92</v>
      </c>
      <c r="AS11" s="33">
        <f t="shared" si="1"/>
        <v>13172.720000000001</v>
      </c>
      <c r="AT11" s="33">
        <f t="shared" si="1"/>
        <v>13176.08</v>
      </c>
      <c r="AU11" s="33">
        <f t="shared" si="1"/>
        <v>13178.92</v>
      </c>
      <c r="AV11" s="33">
        <f t="shared" si="1"/>
        <v>13181.08</v>
      </c>
      <c r="AW11" s="33">
        <f t="shared" si="1"/>
        <v>13184.5</v>
      </c>
      <c r="AX11" s="64">
        <f>SUM(AC11:AW11)</f>
        <v>264004.84999999998</v>
      </c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</row>
    <row r="12" spans="2:63" s="36" customFormat="1" ht="12.75" x14ac:dyDescent="0.2">
      <c r="B12" s="87"/>
      <c r="C12" s="3"/>
      <c r="D12" s="1"/>
      <c r="E12" s="47"/>
      <c r="F12" s="47"/>
      <c r="G12" s="47"/>
      <c r="H12" s="5" t="s">
        <v>8</v>
      </c>
      <c r="I12" s="5"/>
      <c r="J12" s="5"/>
      <c r="K12" s="4" t="s">
        <v>7</v>
      </c>
      <c r="L12" s="48">
        <f>L3+L7+'GEN GOVT LT DEBT'!L99</f>
        <v>886883</v>
      </c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4"/>
      <c r="AC12" s="93">
        <f>AC3+AC7+'GEN GOVT LT DEBT'!AC99</f>
        <v>27297</v>
      </c>
      <c r="AD12" s="93">
        <f>AD3+AD7+'GEN GOVT LT DEBT'!AD99</f>
        <v>36468</v>
      </c>
      <c r="AE12" s="93">
        <f>AE3+AE7+'GEN GOVT LT DEBT'!AE99</f>
        <v>37261</v>
      </c>
      <c r="AF12" s="93">
        <f>AF3+AF7+'GEN GOVT LT DEBT'!AF99</f>
        <v>38071</v>
      </c>
      <c r="AG12" s="93">
        <f>AG3+AG7+'GEN GOVT LT DEBT'!AG99</f>
        <v>38898</v>
      </c>
      <c r="AH12" s="93">
        <f>AH3+AH7+'GEN GOVT LT DEBT'!AH99</f>
        <v>39744</v>
      </c>
      <c r="AI12" s="93">
        <f>AI3+AI7+'GEN GOVT LT DEBT'!AI99</f>
        <v>40608</v>
      </c>
      <c r="AJ12" s="93">
        <f>AJ3+AJ7+'GEN GOVT LT DEBT'!AJ99</f>
        <v>41491</v>
      </c>
      <c r="AK12" s="93">
        <f>AK3+AK7+'GEN GOVT LT DEBT'!AK99</f>
        <v>42392</v>
      </c>
      <c r="AL12" s="93">
        <f>AL3+AL7+'GEN GOVT LT DEBT'!AL99</f>
        <v>43313</v>
      </c>
      <c r="AM12" s="93">
        <f>AM3+AM7+'GEN GOVT LT DEBT'!AM99</f>
        <v>44255</v>
      </c>
      <c r="AN12" s="93">
        <f>AN3+AN7+'GEN GOVT LT DEBT'!AN99</f>
        <v>45216</v>
      </c>
      <c r="AO12" s="93">
        <f>AO3+AO7+'GEN GOVT LT DEBT'!AO99</f>
        <v>46199</v>
      </c>
      <c r="AP12" s="93">
        <f>AP3+AP7+'GEN GOVT LT DEBT'!AP99</f>
        <v>47203</v>
      </c>
      <c r="AQ12" s="93">
        <f>AQ3+AQ7+'GEN GOVT LT DEBT'!AQ99</f>
        <v>48229</v>
      </c>
      <c r="AR12" s="93">
        <f>AR3+AR7+'GEN GOVT LT DEBT'!AR99</f>
        <v>49277</v>
      </c>
      <c r="AS12" s="93">
        <f>AS3+AS7+'GEN GOVT LT DEBT'!AS99</f>
        <v>50348</v>
      </c>
      <c r="AT12" s="93">
        <f>AT3+AT7+'GEN GOVT LT DEBT'!AT99</f>
        <v>51443</v>
      </c>
      <c r="AU12" s="93">
        <f>AU3+AU7+'GEN GOVT LT DEBT'!AU99</f>
        <v>52561</v>
      </c>
      <c r="AV12" s="93">
        <f>AV3+AV7+'GEN GOVT LT DEBT'!AV99</f>
        <v>53702</v>
      </c>
      <c r="AW12" s="93">
        <f>AW7+'GEN GOVT LT DEBT'!AW99</f>
        <v>12907</v>
      </c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</row>
    <row r="13" spans="2:63" s="36" customFormat="1" ht="12.75" x14ac:dyDescent="0.2">
      <c r="B13" s="87"/>
      <c r="C13" s="3"/>
      <c r="D13" s="1"/>
      <c r="E13" s="4"/>
      <c r="F13" s="4"/>
      <c r="G13" s="4"/>
      <c r="H13" s="4"/>
      <c r="I13" s="5"/>
      <c r="J13" s="4"/>
      <c r="K13" s="4" t="s">
        <v>6</v>
      </c>
      <c r="L13" s="48">
        <f>L4+L8+'GEN GOVT LT DEBT'!L100</f>
        <v>200558.14</v>
      </c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4"/>
      <c r="AC13" s="93">
        <f>AC4+AC8+'GEN GOVT LT DEBT'!AC100</f>
        <v>15520.75</v>
      </c>
      <c r="AD13" s="93">
        <f>AD4+AD8+'GEN GOVT LT DEBT'!AD100</f>
        <v>16838.25</v>
      </c>
      <c r="AE13" s="93">
        <f>AE4+AE8+'GEN GOVT LT DEBT'!AE100</f>
        <v>16462.38</v>
      </c>
      <c r="AF13" s="93">
        <f>AF4+AF8+'GEN GOVT LT DEBT'!AF100</f>
        <v>15717.14</v>
      </c>
      <c r="AG13" s="93">
        <f>AG4+AG8+'GEN GOVT LT DEBT'!AG100</f>
        <v>14955.72</v>
      </c>
      <c r="AH13" s="93">
        <f>AH4+AH8+'GEN GOVT LT DEBT'!AH100</f>
        <v>14177.76</v>
      </c>
      <c r="AI13" s="93">
        <f>AI4+AI8+'GEN GOVT LT DEBT'!AI100</f>
        <v>13382.88</v>
      </c>
      <c r="AJ13" s="93">
        <f>AJ4+AJ8+'GEN GOVT LT DEBT'!AJ100</f>
        <v>12570.720000000001</v>
      </c>
      <c r="AK13" s="93">
        <f>AK4+AK8+'GEN GOVT LT DEBT'!AK100</f>
        <v>11740.9</v>
      </c>
      <c r="AL13" s="93">
        <f>AL4+AL8+'GEN GOVT LT DEBT'!AL100</f>
        <v>10893.06</v>
      </c>
      <c r="AM13" s="93">
        <f>AM4+AM8+'GEN GOVT LT DEBT'!AM100</f>
        <v>10026.799999999999</v>
      </c>
      <c r="AN13" s="93">
        <f>AN4+AN8+'GEN GOVT LT DEBT'!AN100</f>
        <v>9141.7000000000007</v>
      </c>
      <c r="AO13" s="93">
        <f>AO4+AO8+'GEN GOVT LT DEBT'!AO100</f>
        <v>8237.3799999999992</v>
      </c>
      <c r="AP13" s="93">
        <f>AP4+AP8+'GEN GOVT LT DEBT'!AP100</f>
        <v>7313.4000000000005</v>
      </c>
      <c r="AQ13" s="93">
        <f>AQ4+AQ8+'GEN GOVT LT DEBT'!AQ100</f>
        <v>6369.34</v>
      </c>
      <c r="AR13" s="93">
        <f>AR4+AR8+'GEN GOVT LT DEBT'!AR100</f>
        <v>5404.76</v>
      </c>
      <c r="AS13" s="93">
        <f>AS4+AS8+'GEN GOVT LT DEBT'!AS100</f>
        <v>4419.22</v>
      </c>
      <c r="AT13" s="93">
        <f>AT4+AT8+'GEN GOVT LT DEBT'!AT100</f>
        <v>3412.2599999999998</v>
      </c>
      <c r="AU13" s="93">
        <f>AU4+AU8+'GEN GOVT LT DEBT'!AU100</f>
        <v>2383.3999999999996</v>
      </c>
      <c r="AV13" s="93">
        <f>AV4+AV8+'GEN GOVT LT DEBT'!AV100</f>
        <v>1332.19</v>
      </c>
      <c r="AW13" s="93">
        <f>AW8+'GEN GOVT LT DEBT'!AW100</f>
        <v>258.14</v>
      </c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</row>
    <row r="14" spans="2:63" s="36" customFormat="1" ht="12.75" x14ac:dyDescent="0.2">
      <c r="B14" s="87"/>
      <c r="C14" s="3"/>
      <c r="D14" s="1"/>
      <c r="E14" s="4"/>
      <c r="F14" s="4"/>
      <c r="G14" s="4"/>
      <c r="H14" s="4"/>
      <c r="I14" s="5"/>
      <c r="J14" s="4"/>
      <c r="K14" s="4" t="s">
        <v>5</v>
      </c>
      <c r="L14" s="48">
        <f>L5+L9+'GEN GOVT LT DEBT'!L101</f>
        <v>15068.39</v>
      </c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4"/>
      <c r="AC14" s="93">
        <f t="shared" ref="AC14:AV14" si="2">AC5+AC9</f>
        <v>1164.05</v>
      </c>
      <c r="AD14" s="93">
        <f t="shared" si="2"/>
        <v>1289.4000000000001</v>
      </c>
      <c r="AE14" s="93">
        <f t="shared" si="2"/>
        <v>1234.68</v>
      </c>
      <c r="AF14" s="93">
        <f t="shared" si="2"/>
        <v>1178.78</v>
      </c>
      <c r="AG14" s="93">
        <f t="shared" si="2"/>
        <v>1121.68</v>
      </c>
      <c r="AH14" s="93">
        <f t="shared" si="2"/>
        <v>1063.3399999999999</v>
      </c>
      <c r="AI14" s="93">
        <f t="shared" si="2"/>
        <v>1003.6999999999999</v>
      </c>
      <c r="AJ14" s="93">
        <f t="shared" si="2"/>
        <v>942.80000000000007</v>
      </c>
      <c r="AK14" s="93">
        <f t="shared" si="2"/>
        <v>880.56</v>
      </c>
      <c r="AL14" s="93">
        <f t="shared" si="2"/>
        <v>816.98</v>
      </c>
      <c r="AM14" s="93">
        <f t="shared" si="2"/>
        <v>752.02</v>
      </c>
      <c r="AN14" s="93">
        <f t="shared" si="2"/>
        <v>685.62</v>
      </c>
      <c r="AO14" s="93">
        <f t="shared" si="2"/>
        <v>617.79999999999995</v>
      </c>
      <c r="AP14" s="93">
        <f t="shared" si="2"/>
        <v>548.5</v>
      </c>
      <c r="AQ14" s="93">
        <f t="shared" si="2"/>
        <v>477.7</v>
      </c>
      <c r="AR14" s="93">
        <f t="shared" si="2"/>
        <v>405.36</v>
      </c>
      <c r="AS14" s="93">
        <f t="shared" si="2"/>
        <v>331.46000000000004</v>
      </c>
      <c r="AT14" s="93">
        <f t="shared" si="2"/>
        <v>255.92</v>
      </c>
      <c r="AU14" s="93">
        <f t="shared" si="2"/>
        <v>178.76</v>
      </c>
      <c r="AV14" s="93">
        <f t="shared" si="2"/>
        <v>99.9</v>
      </c>
      <c r="AW14" s="93">
        <f>AW9</f>
        <v>19.36</v>
      </c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</row>
    <row r="15" spans="2:63" s="36" customFormat="1" ht="12.75" x14ac:dyDescent="0.2">
      <c r="B15" s="87"/>
      <c r="C15" s="3"/>
      <c r="D15" s="1"/>
      <c r="E15" s="4"/>
      <c r="F15" s="4"/>
      <c r="G15" s="4"/>
      <c r="H15" s="4"/>
      <c r="I15" s="5"/>
      <c r="J15" s="4"/>
      <c r="K15" s="4" t="s">
        <v>30</v>
      </c>
      <c r="L15" s="48">
        <f>L10</f>
        <v>1166.3699999999999</v>
      </c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4"/>
      <c r="AC15" s="93">
        <f>AC10</f>
        <v>0</v>
      </c>
      <c r="AD15" s="93">
        <f>AD10</f>
        <v>1166.3800000000001</v>
      </c>
      <c r="AE15" s="93">
        <v>0</v>
      </c>
      <c r="AF15" s="93">
        <f t="shared" ref="AF15:AV15" si="3">AF10</f>
        <v>0</v>
      </c>
      <c r="AG15" s="93">
        <f t="shared" si="3"/>
        <v>0</v>
      </c>
      <c r="AH15" s="93">
        <f t="shared" si="3"/>
        <v>0</v>
      </c>
      <c r="AI15" s="93">
        <f t="shared" si="3"/>
        <v>0</v>
      </c>
      <c r="AJ15" s="93">
        <f t="shared" si="3"/>
        <v>0</v>
      </c>
      <c r="AK15" s="93">
        <f t="shared" si="3"/>
        <v>0</v>
      </c>
      <c r="AL15" s="93">
        <f t="shared" si="3"/>
        <v>0</v>
      </c>
      <c r="AM15" s="93">
        <f t="shared" si="3"/>
        <v>0</v>
      </c>
      <c r="AN15" s="93">
        <f t="shared" si="3"/>
        <v>0</v>
      </c>
      <c r="AO15" s="93">
        <f t="shared" si="3"/>
        <v>0</v>
      </c>
      <c r="AP15" s="93">
        <f t="shared" si="3"/>
        <v>0</v>
      </c>
      <c r="AQ15" s="93">
        <f t="shared" si="3"/>
        <v>0</v>
      </c>
      <c r="AR15" s="93">
        <f t="shared" si="3"/>
        <v>0</v>
      </c>
      <c r="AS15" s="93">
        <f t="shared" si="3"/>
        <v>0</v>
      </c>
      <c r="AT15" s="93">
        <f t="shared" si="3"/>
        <v>0</v>
      </c>
      <c r="AU15" s="93">
        <f t="shared" si="3"/>
        <v>0</v>
      </c>
      <c r="AV15" s="93">
        <f t="shared" si="3"/>
        <v>0</v>
      </c>
      <c r="AW15" s="93">
        <f>AW10</f>
        <v>0</v>
      </c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</row>
    <row r="16" spans="2:63" s="36" customFormat="1" ht="13.5" thickBot="1" x14ac:dyDescent="0.25">
      <c r="B16" s="77"/>
      <c r="C16" s="22"/>
      <c r="D16" s="14"/>
      <c r="E16" s="49"/>
      <c r="F16" s="49"/>
      <c r="G16" s="49"/>
      <c r="H16" s="49"/>
      <c r="I16" s="49"/>
      <c r="J16" s="49"/>
      <c r="K16" s="50" t="s">
        <v>3</v>
      </c>
      <c r="L16" s="51">
        <f>SUM(L12:L15)</f>
        <v>1103675.9000000001</v>
      </c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95">
        <f>SUM(AC12:AC15)</f>
        <v>43981.8</v>
      </c>
      <c r="AD16" s="95">
        <f t="shared" ref="AD16:AW16" si="4">SUM(AD12:AD15)</f>
        <v>55762.03</v>
      </c>
      <c r="AE16" s="95">
        <f t="shared" si="4"/>
        <v>54958.060000000005</v>
      </c>
      <c r="AF16" s="95">
        <f t="shared" si="4"/>
        <v>54966.92</v>
      </c>
      <c r="AG16" s="95">
        <f t="shared" si="4"/>
        <v>54975.4</v>
      </c>
      <c r="AH16" s="95">
        <f t="shared" si="4"/>
        <v>54985.1</v>
      </c>
      <c r="AI16" s="95">
        <f t="shared" si="4"/>
        <v>54994.579999999994</v>
      </c>
      <c r="AJ16" s="95">
        <f t="shared" si="4"/>
        <v>55004.520000000004</v>
      </c>
      <c r="AK16" s="95">
        <f t="shared" si="4"/>
        <v>55013.46</v>
      </c>
      <c r="AL16" s="95">
        <f t="shared" si="4"/>
        <v>55023.040000000001</v>
      </c>
      <c r="AM16" s="95">
        <f t="shared" si="4"/>
        <v>55033.82</v>
      </c>
      <c r="AN16" s="95">
        <f t="shared" si="4"/>
        <v>55043.32</v>
      </c>
      <c r="AO16" s="95">
        <f t="shared" si="4"/>
        <v>55054.18</v>
      </c>
      <c r="AP16" s="95">
        <f t="shared" si="4"/>
        <v>55064.9</v>
      </c>
      <c r="AQ16" s="95">
        <f t="shared" si="4"/>
        <v>55076.039999999994</v>
      </c>
      <c r="AR16" s="95">
        <f t="shared" si="4"/>
        <v>55087.12</v>
      </c>
      <c r="AS16" s="95">
        <f t="shared" si="4"/>
        <v>55098.68</v>
      </c>
      <c r="AT16" s="95">
        <f t="shared" si="4"/>
        <v>55111.18</v>
      </c>
      <c r="AU16" s="95">
        <f t="shared" si="4"/>
        <v>55123.16</v>
      </c>
      <c r="AV16" s="95">
        <f t="shared" si="4"/>
        <v>55134.090000000004</v>
      </c>
      <c r="AW16" s="95">
        <f t="shared" si="4"/>
        <v>13184.5</v>
      </c>
      <c r="AX16" s="95">
        <f>SUM(AC16:AW16)</f>
        <v>1103675.9000000001</v>
      </c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</row>
    <row r="17" spans="2:63" s="36" customFormat="1" ht="12.75" x14ac:dyDescent="0.2">
      <c r="B17" s="87"/>
      <c r="C17" s="3"/>
      <c r="D17" s="1"/>
      <c r="E17" s="2"/>
      <c r="F17" s="2"/>
      <c r="G17" s="2"/>
      <c r="H17" s="2"/>
      <c r="I17" s="2"/>
      <c r="J17" s="2"/>
      <c r="K17" s="2" t="s">
        <v>52</v>
      </c>
      <c r="L17" s="13">
        <f>L16-AX16</f>
        <v>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9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2:63" s="36" customFormat="1" ht="12.75" x14ac:dyDescent="0.2">
      <c r="B18" s="87"/>
      <c r="C18" s="3"/>
      <c r="D18" s="1"/>
      <c r="E18" s="2"/>
      <c r="F18" s="2"/>
      <c r="G18" s="2"/>
      <c r="H18" s="2"/>
      <c r="I18" s="2"/>
      <c r="J18" s="2"/>
      <c r="K18" s="2"/>
      <c r="L18" s="1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9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2:63" s="31" customFormat="1" ht="12.75" x14ac:dyDescent="0.2">
      <c r="B19" s="85"/>
      <c r="C19" s="15"/>
      <c r="D19" s="15"/>
      <c r="E19" s="27" t="s">
        <v>69</v>
      </c>
      <c r="F19" s="26"/>
      <c r="G19" s="26"/>
      <c r="H19" s="27"/>
      <c r="I19" s="27"/>
      <c r="J19" s="27"/>
      <c r="K19" s="28"/>
      <c r="L19" s="29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</row>
    <row r="20" spans="2:63" s="34" customFormat="1" ht="12.75" x14ac:dyDescent="0.2">
      <c r="B20" s="54" t="s">
        <v>1</v>
      </c>
      <c r="C20" s="1" t="s">
        <v>15</v>
      </c>
      <c r="D20" s="1"/>
      <c r="E20" s="8" t="s">
        <v>12</v>
      </c>
      <c r="F20" s="37">
        <v>45251</v>
      </c>
      <c r="G20" s="66">
        <v>0.02</v>
      </c>
      <c r="H20" s="8" t="s">
        <v>26</v>
      </c>
      <c r="I20" s="16"/>
      <c r="J20" s="16"/>
      <c r="K20" s="31" t="s">
        <v>7</v>
      </c>
      <c r="L20" s="20">
        <v>1161236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58"/>
      <c r="AC20" s="10">
        <v>46973</v>
      </c>
      <c r="AD20" s="10">
        <v>47994</v>
      </c>
      <c r="AE20" s="10">
        <v>49037</v>
      </c>
      <c r="AF20" s="10">
        <v>50103</v>
      </c>
      <c r="AG20" s="10">
        <v>51192</v>
      </c>
      <c r="AH20" s="10">
        <v>52304</v>
      </c>
      <c r="AI20" s="10">
        <v>53441</v>
      </c>
      <c r="AJ20" s="10">
        <v>54603</v>
      </c>
      <c r="AK20" s="10">
        <v>55789</v>
      </c>
      <c r="AL20" s="10">
        <v>57002</v>
      </c>
      <c r="AM20" s="10">
        <v>58241</v>
      </c>
      <c r="AN20" s="10">
        <v>59507</v>
      </c>
      <c r="AO20" s="10">
        <v>60800</v>
      </c>
      <c r="AP20" s="10">
        <v>62121</v>
      </c>
      <c r="AQ20" s="10">
        <v>63471</v>
      </c>
      <c r="AR20" s="10">
        <v>64851</v>
      </c>
      <c r="AS20" s="10">
        <v>66260</v>
      </c>
      <c r="AT20" s="10">
        <v>67700</v>
      </c>
      <c r="AU20" s="10">
        <v>69172</v>
      </c>
      <c r="AV20" s="10">
        <v>70675</v>
      </c>
      <c r="AW20" s="6" t="s">
        <v>2</v>
      </c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2:63" s="34" customFormat="1" ht="12.75" x14ac:dyDescent="0.2">
      <c r="B21" s="86">
        <v>1161236</v>
      </c>
      <c r="C21" s="62"/>
      <c r="D21" s="62"/>
      <c r="E21" s="67"/>
      <c r="F21" s="37" t="s">
        <v>10</v>
      </c>
      <c r="G21" s="37"/>
      <c r="H21" s="16" t="s">
        <v>23</v>
      </c>
      <c r="I21" s="16"/>
      <c r="J21" s="16"/>
      <c r="K21" s="31" t="s">
        <v>6</v>
      </c>
      <c r="L21" s="20">
        <v>263895.67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58"/>
      <c r="AC21" s="10">
        <v>26708.43</v>
      </c>
      <c r="AD21" s="10">
        <v>22285.27</v>
      </c>
      <c r="AE21" s="10">
        <v>21325.37</v>
      </c>
      <c r="AF21" s="10">
        <v>20344.64</v>
      </c>
      <c r="AG21" s="10">
        <v>19342.580000000002</v>
      </c>
      <c r="AH21" s="10">
        <v>18318.740000000002</v>
      </c>
      <c r="AI21" s="10">
        <v>17272.66</v>
      </c>
      <c r="AJ21" s="10">
        <v>16203.84</v>
      </c>
      <c r="AK21" s="10">
        <v>15111.78</v>
      </c>
      <c r="AL21" s="10">
        <v>13996</v>
      </c>
      <c r="AM21" s="10">
        <v>12855.96</v>
      </c>
      <c r="AN21" s="10">
        <v>11691.14</v>
      </c>
      <c r="AO21" s="10">
        <v>10501</v>
      </c>
      <c r="AP21" s="10">
        <v>9285</v>
      </c>
      <c r="AQ21" s="10">
        <v>8042.58</v>
      </c>
      <c r="AR21" s="10">
        <v>6773.16</v>
      </c>
      <c r="AS21" s="10">
        <v>5476.14</v>
      </c>
      <c r="AT21" s="10">
        <v>4150.9399999999996</v>
      </c>
      <c r="AU21" s="10">
        <v>2796.94</v>
      </c>
      <c r="AV21" s="10">
        <v>1413.5</v>
      </c>
      <c r="AW21" s="6" t="s">
        <v>2</v>
      </c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2:63" s="34" customFormat="1" ht="12.75" x14ac:dyDescent="0.2">
      <c r="B22" s="35" t="s">
        <v>34</v>
      </c>
      <c r="C22" s="35"/>
      <c r="D22" s="35"/>
      <c r="E22" s="67"/>
      <c r="F22" s="37" t="s">
        <v>1</v>
      </c>
      <c r="G22" s="37"/>
      <c r="H22" s="16" t="s">
        <v>24</v>
      </c>
      <c r="I22" s="16"/>
      <c r="J22" s="68"/>
      <c r="K22" s="31" t="s">
        <v>25</v>
      </c>
      <c r="L22" s="20">
        <v>19792.21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58"/>
      <c r="AC22" s="10">
        <v>2003.14</v>
      </c>
      <c r="AD22" s="10">
        <v>1671.4</v>
      </c>
      <c r="AE22" s="10">
        <v>1599.4</v>
      </c>
      <c r="AF22" s="10">
        <v>1525.84</v>
      </c>
      <c r="AG22" s="10">
        <v>1450.7</v>
      </c>
      <c r="AH22" s="10">
        <v>1373.9</v>
      </c>
      <c r="AI22" s="10">
        <v>1295.44</v>
      </c>
      <c r="AJ22" s="10">
        <v>1215.28</v>
      </c>
      <c r="AK22" s="10">
        <v>1133.3800000000001</v>
      </c>
      <c r="AL22" s="10">
        <v>1049.7</v>
      </c>
      <c r="AM22" s="10">
        <v>964.2</v>
      </c>
      <c r="AN22" s="10">
        <v>876.84</v>
      </c>
      <c r="AO22" s="10">
        <v>787.59</v>
      </c>
      <c r="AP22" s="10">
        <v>696.38</v>
      </c>
      <c r="AQ22" s="10">
        <v>603.20000000000005</v>
      </c>
      <c r="AR22" s="10">
        <v>507.98</v>
      </c>
      <c r="AS22" s="10">
        <v>410.72</v>
      </c>
      <c r="AT22" s="10">
        <v>311.32</v>
      </c>
      <c r="AU22" s="10">
        <v>209.78</v>
      </c>
      <c r="AV22" s="10">
        <v>106.02</v>
      </c>
      <c r="AW22" s="6" t="s">
        <v>2</v>
      </c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2:63" s="34" customFormat="1" ht="13.5" thickBot="1" x14ac:dyDescent="0.25">
      <c r="B23" s="52"/>
      <c r="C23" s="14"/>
      <c r="D23" s="14"/>
      <c r="E23" s="69"/>
      <c r="F23" s="38"/>
      <c r="G23" s="38"/>
      <c r="H23" s="19" t="s">
        <v>35</v>
      </c>
      <c r="I23" s="19"/>
      <c r="J23" s="19"/>
      <c r="K23" s="32" t="s">
        <v>4</v>
      </c>
      <c r="L23" s="33">
        <f>SUM(L20:L22)</f>
        <v>1444923.88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f t="shared" ref="AB23:AV23" si="5">SUM(AB20:AB22)</f>
        <v>0</v>
      </c>
      <c r="AC23" s="33">
        <f t="shared" si="5"/>
        <v>75684.569999999992</v>
      </c>
      <c r="AD23" s="33">
        <f t="shared" si="5"/>
        <v>71950.67</v>
      </c>
      <c r="AE23" s="33">
        <f t="shared" si="5"/>
        <v>71961.76999999999</v>
      </c>
      <c r="AF23" s="33">
        <f t="shared" si="5"/>
        <v>71973.48</v>
      </c>
      <c r="AG23" s="33">
        <f t="shared" si="5"/>
        <v>71985.279999999999</v>
      </c>
      <c r="AH23" s="33">
        <f t="shared" si="5"/>
        <v>71996.639999999999</v>
      </c>
      <c r="AI23" s="33">
        <f t="shared" si="5"/>
        <v>72009.100000000006</v>
      </c>
      <c r="AJ23" s="33">
        <f t="shared" si="5"/>
        <v>72022.12</v>
      </c>
      <c r="AK23" s="33">
        <f t="shared" si="5"/>
        <v>72034.16</v>
      </c>
      <c r="AL23" s="33">
        <f t="shared" si="5"/>
        <v>72047.7</v>
      </c>
      <c r="AM23" s="33">
        <f t="shared" si="5"/>
        <v>72061.159999999989</v>
      </c>
      <c r="AN23" s="33">
        <f t="shared" si="5"/>
        <v>72074.98</v>
      </c>
      <c r="AO23" s="33">
        <f t="shared" si="5"/>
        <v>72088.59</v>
      </c>
      <c r="AP23" s="33">
        <f t="shared" si="5"/>
        <v>72102.38</v>
      </c>
      <c r="AQ23" s="33">
        <f t="shared" si="5"/>
        <v>72116.78</v>
      </c>
      <c r="AR23" s="33">
        <f t="shared" si="5"/>
        <v>72132.14</v>
      </c>
      <c r="AS23" s="33">
        <f t="shared" si="5"/>
        <v>72146.86</v>
      </c>
      <c r="AT23" s="33">
        <f t="shared" si="5"/>
        <v>72162.260000000009</v>
      </c>
      <c r="AU23" s="33">
        <f t="shared" si="5"/>
        <v>72178.720000000001</v>
      </c>
      <c r="AV23" s="33">
        <f t="shared" si="5"/>
        <v>72194.52</v>
      </c>
      <c r="AW23" s="64">
        <f>SUM(AB23:AV23)</f>
        <v>1444923.88</v>
      </c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</row>
    <row r="24" spans="2:63" s="34" customFormat="1" ht="12.75" x14ac:dyDescent="0.2">
      <c r="B24" s="54" t="s">
        <v>1</v>
      </c>
      <c r="C24" s="1" t="s">
        <v>15</v>
      </c>
      <c r="D24" s="1"/>
      <c r="E24" s="8" t="s">
        <v>12</v>
      </c>
      <c r="F24" s="37">
        <v>45703</v>
      </c>
      <c r="G24" s="66">
        <v>0.02</v>
      </c>
      <c r="H24" s="8" t="s">
        <v>32</v>
      </c>
      <c r="I24" s="16"/>
      <c r="J24" s="16"/>
      <c r="K24" s="31" t="s">
        <v>7</v>
      </c>
      <c r="L24" s="20">
        <v>109751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58"/>
      <c r="AC24" s="10"/>
      <c r="AD24" s="10">
        <v>4440</v>
      </c>
      <c r="AE24" s="10">
        <v>4536</v>
      </c>
      <c r="AF24" s="10">
        <v>4635</v>
      </c>
      <c r="AG24" s="10">
        <v>4735</v>
      </c>
      <c r="AH24" s="10">
        <v>4838</v>
      </c>
      <c r="AI24" s="10">
        <v>4943</v>
      </c>
      <c r="AJ24" s="10">
        <v>5051</v>
      </c>
      <c r="AK24" s="10">
        <v>5161</v>
      </c>
      <c r="AL24" s="10">
        <v>5273</v>
      </c>
      <c r="AM24" s="10">
        <v>5387</v>
      </c>
      <c r="AN24" s="10">
        <v>5504</v>
      </c>
      <c r="AO24" s="10">
        <v>5624</v>
      </c>
      <c r="AP24" s="10">
        <v>5746</v>
      </c>
      <c r="AQ24" s="10">
        <v>5871</v>
      </c>
      <c r="AR24" s="10">
        <v>5999</v>
      </c>
      <c r="AS24" s="10">
        <v>6129</v>
      </c>
      <c r="AT24" s="10">
        <v>6262</v>
      </c>
      <c r="AU24" s="10">
        <v>6399</v>
      </c>
      <c r="AV24" s="10">
        <v>6538</v>
      </c>
      <c r="AW24" s="10">
        <v>6680</v>
      </c>
      <c r="AX24" s="6" t="s">
        <v>2</v>
      </c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2:63" s="34" customFormat="1" ht="12.75" x14ac:dyDescent="0.2">
      <c r="B25" s="86">
        <v>109751</v>
      </c>
      <c r="C25" s="62"/>
      <c r="D25" s="62"/>
      <c r="E25" s="67"/>
      <c r="F25" s="37" t="s">
        <v>10</v>
      </c>
      <c r="G25" s="37"/>
      <c r="H25" s="16" t="s">
        <v>23</v>
      </c>
      <c r="I25" s="16"/>
      <c r="J25" s="16"/>
      <c r="K25" s="31" t="s">
        <v>6</v>
      </c>
      <c r="L25" s="20">
        <v>24429.25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58"/>
      <c r="AC25" s="10"/>
      <c r="AD25" s="10">
        <v>2012.1</v>
      </c>
      <c r="AE25" s="10">
        <v>2106.2199999999998</v>
      </c>
      <c r="AF25" s="10">
        <v>2015.5</v>
      </c>
      <c r="AG25" s="10">
        <v>1922.8</v>
      </c>
      <c r="AH25" s="10">
        <v>1828.1</v>
      </c>
      <c r="AI25" s="10">
        <v>1731.34</v>
      </c>
      <c r="AJ25" s="10">
        <v>1632.48</v>
      </c>
      <c r="AK25" s="10">
        <v>1531.46</v>
      </c>
      <c r="AL25" s="10">
        <v>1428.24</v>
      </c>
      <c r="AM25" s="10">
        <v>1322.78</v>
      </c>
      <c r="AN25" s="10">
        <v>1215.04</v>
      </c>
      <c r="AO25" s="10">
        <v>1104.96</v>
      </c>
      <c r="AP25" s="10">
        <v>992.48</v>
      </c>
      <c r="AQ25" s="10">
        <v>877.56</v>
      </c>
      <c r="AR25" s="10">
        <v>760.14</v>
      </c>
      <c r="AS25" s="10">
        <v>640.16</v>
      </c>
      <c r="AT25" s="10">
        <v>517.58000000000004</v>
      </c>
      <c r="AU25" s="10">
        <v>392.34</v>
      </c>
      <c r="AV25" s="10">
        <v>264.36</v>
      </c>
      <c r="AW25" s="10">
        <v>133.6</v>
      </c>
      <c r="AX25" s="6" t="s">
        <v>2</v>
      </c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2:63" s="34" customFormat="1" ht="12.75" x14ac:dyDescent="0.2">
      <c r="B26" s="35" t="s">
        <v>33</v>
      </c>
      <c r="C26" s="62"/>
      <c r="D26" s="62"/>
      <c r="E26" s="67"/>
      <c r="F26" s="37" t="s">
        <v>1</v>
      </c>
      <c r="G26" s="37"/>
      <c r="H26" s="16" t="s">
        <v>24</v>
      </c>
      <c r="I26" s="16"/>
      <c r="J26" s="16"/>
      <c r="K26" s="31" t="s">
        <v>25</v>
      </c>
      <c r="L26" s="20">
        <v>1845.91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58"/>
      <c r="AC26" s="10"/>
      <c r="AD26" s="10">
        <v>164.62</v>
      </c>
      <c r="AE26" s="10">
        <v>157.96</v>
      </c>
      <c r="AF26" s="10">
        <v>151.16</v>
      </c>
      <c r="AG26" s="10">
        <v>144.22</v>
      </c>
      <c r="AH26" s="10">
        <v>137.1</v>
      </c>
      <c r="AI26" s="10">
        <v>129.86000000000001</v>
      </c>
      <c r="AJ26" s="10">
        <v>122.44</v>
      </c>
      <c r="AK26" s="10">
        <v>114.86</v>
      </c>
      <c r="AL26" s="10">
        <v>107.12</v>
      </c>
      <c r="AM26" s="10">
        <v>99.2</v>
      </c>
      <c r="AN26" s="10">
        <v>91.12</v>
      </c>
      <c r="AO26" s="10">
        <v>82.88</v>
      </c>
      <c r="AP26" s="10">
        <v>74.44</v>
      </c>
      <c r="AQ26" s="10">
        <v>65.819999999999993</v>
      </c>
      <c r="AR26" s="10">
        <v>57.02</v>
      </c>
      <c r="AS26" s="10">
        <v>48.02</v>
      </c>
      <c r="AT26" s="10">
        <v>38.82</v>
      </c>
      <c r="AU26" s="10">
        <v>29.42</v>
      </c>
      <c r="AV26" s="10">
        <v>19.82</v>
      </c>
      <c r="AW26" s="10">
        <v>10.02</v>
      </c>
      <c r="AX26" s="6" t="s">
        <v>2</v>
      </c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2:63" s="34" customFormat="1" ht="12.75" x14ac:dyDescent="0.2">
      <c r="B27" s="35"/>
      <c r="C27" s="35"/>
      <c r="D27" s="35"/>
      <c r="E27" s="67"/>
      <c r="F27" s="37"/>
      <c r="G27" s="37"/>
      <c r="H27" s="16"/>
      <c r="I27" s="16"/>
      <c r="J27" s="68"/>
      <c r="K27" s="31" t="s">
        <v>30</v>
      </c>
      <c r="L27" s="20">
        <v>603.63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58"/>
      <c r="AC27" s="10"/>
      <c r="AD27" s="10">
        <v>603.63</v>
      </c>
      <c r="AE27" s="6" t="s">
        <v>2</v>
      </c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2:63" s="34" customFormat="1" ht="13.5" thickBot="1" x14ac:dyDescent="0.25">
      <c r="B28" s="52"/>
      <c r="C28" s="14"/>
      <c r="D28" s="14"/>
      <c r="E28" s="69"/>
      <c r="F28" s="38"/>
      <c r="G28" s="38"/>
      <c r="H28" s="19"/>
      <c r="I28" s="19"/>
      <c r="J28" s="19"/>
      <c r="K28" s="32" t="s">
        <v>4</v>
      </c>
      <c r="L28" s="33">
        <f>SUM(L24:L27)</f>
        <v>136629.79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>
        <f t="shared" ref="AB28:AW28" si="6">SUM(AB24:AB27)</f>
        <v>0</v>
      </c>
      <c r="AC28" s="33">
        <f t="shared" si="6"/>
        <v>0</v>
      </c>
      <c r="AD28" s="33">
        <f t="shared" si="6"/>
        <v>7220.35</v>
      </c>
      <c r="AE28" s="33">
        <f t="shared" si="6"/>
        <v>6800.1799999999994</v>
      </c>
      <c r="AF28" s="33">
        <f t="shared" si="6"/>
        <v>6801.66</v>
      </c>
      <c r="AG28" s="33">
        <f t="shared" si="6"/>
        <v>6802.02</v>
      </c>
      <c r="AH28" s="33">
        <f t="shared" si="6"/>
        <v>6803.2000000000007</v>
      </c>
      <c r="AI28" s="33">
        <f t="shared" si="6"/>
        <v>6804.2</v>
      </c>
      <c r="AJ28" s="33">
        <f t="shared" si="6"/>
        <v>6805.9199999999992</v>
      </c>
      <c r="AK28" s="33">
        <f t="shared" si="6"/>
        <v>6807.32</v>
      </c>
      <c r="AL28" s="33">
        <f t="shared" si="6"/>
        <v>6808.36</v>
      </c>
      <c r="AM28" s="33">
        <f t="shared" si="6"/>
        <v>6808.98</v>
      </c>
      <c r="AN28" s="33">
        <f t="shared" si="6"/>
        <v>6810.16</v>
      </c>
      <c r="AO28" s="33">
        <f t="shared" si="6"/>
        <v>6811.84</v>
      </c>
      <c r="AP28" s="33">
        <f t="shared" si="6"/>
        <v>6812.9199999999992</v>
      </c>
      <c r="AQ28" s="33">
        <f t="shared" si="6"/>
        <v>6814.3799999999992</v>
      </c>
      <c r="AR28" s="33">
        <f t="shared" si="6"/>
        <v>6816.1600000000008</v>
      </c>
      <c r="AS28" s="33">
        <f t="shared" si="6"/>
        <v>6817.18</v>
      </c>
      <c r="AT28" s="33">
        <f t="shared" si="6"/>
        <v>6818.4</v>
      </c>
      <c r="AU28" s="33">
        <f t="shared" si="6"/>
        <v>6820.76</v>
      </c>
      <c r="AV28" s="33">
        <f t="shared" si="6"/>
        <v>6822.1799999999994</v>
      </c>
      <c r="AW28" s="33">
        <f t="shared" si="6"/>
        <v>6823.6200000000008</v>
      </c>
      <c r="AX28" s="64">
        <f>SUM(AC28:AW28)</f>
        <v>136629.79</v>
      </c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</row>
    <row r="29" spans="2:63" s="34" customFormat="1" ht="12.75" x14ac:dyDescent="0.2">
      <c r="B29" s="54" t="s">
        <v>1</v>
      </c>
      <c r="C29" s="1" t="s">
        <v>15</v>
      </c>
      <c r="D29" s="1"/>
      <c r="E29" s="8" t="s">
        <v>12</v>
      </c>
      <c r="F29" s="37">
        <v>39853</v>
      </c>
      <c r="G29" s="66">
        <v>4.2500000000000003E-2</v>
      </c>
      <c r="H29" s="8" t="s">
        <v>36</v>
      </c>
      <c r="I29" s="16"/>
      <c r="J29" s="16"/>
      <c r="K29" s="31" t="s">
        <v>7</v>
      </c>
      <c r="L29" s="20">
        <v>380000</v>
      </c>
      <c r="M29" s="10"/>
      <c r="N29" s="10">
        <v>9744</v>
      </c>
      <c r="O29" s="10">
        <v>9744</v>
      </c>
      <c r="P29" s="10">
        <v>9744</v>
      </c>
      <c r="Q29" s="10">
        <v>9744</v>
      </c>
      <c r="R29" s="10">
        <v>9744</v>
      </c>
      <c r="S29" s="10">
        <v>9744</v>
      </c>
      <c r="T29" s="10">
        <v>9744</v>
      </c>
      <c r="U29" s="10">
        <v>9744</v>
      </c>
      <c r="V29" s="10">
        <v>9744</v>
      </c>
      <c r="W29" s="10">
        <v>9744</v>
      </c>
      <c r="X29" s="10">
        <v>9744</v>
      </c>
      <c r="Y29" s="10">
        <v>9744</v>
      </c>
      <c r="Z29" s="10">
        <v>9744</v>
      </c>
      <c r="AA29" s="10">
        <v>9744</v>
      </c>
      <c r="AB29" s="10">
        <v>9744</v>
      </c>
      <c r="AC29" s="10">
        <v>9744</v>
      </c>
      <c r="AD29" s="10">
        <v>9744</v>
      </c>
      <c r="AE29" s="10">
        <v>9744</v>
      </c>
      <c r="AF29" s="10">
        <v>9744</v>
      </c>
      <c r="AG29" s="10">
        <v>9744</v>
      </c>
      <c r="AH29" s="10">
        <v>9744</v>
      </c>
      <c r="AI29" s="10">
        <v>9744</v>
      </c>
      <c r="AJ29" s="10">
        <v>9744</v>
      </c>
      <c r="AK29" s="10">
        <v>9744</v>
      </c>
      <c r="AL29" s="10">
        <v>9744</v>
      </c>
      <c r="AM29" s="10">
        <v>9744</v>
      </c>
      <c r="AN29" s="10">
        <v>9744</v>
      </c>
      <c r="AO29" s="10">
        <v>9744</v>
      </c>
      <c r="AP29" s="10">
        <v>9744</v>
      </c>
      <c r="AQ29" s="10">
        <v>9744</v>
      </c>
      <c r="AR29" s="10">
        <v>9744</v>
      </c>
      <c r="AS29" s="10">
        <v>9744</v>
      </c>
      <c r="AT29" s="10">
        <v>9744</v>
      </c>
      <c r="AU29" s="10">
        <v>9744</v>
      </c>
      <c r="AV29" s="10">
        <v>9744</v>
      </c>
      <c r="AW29" s="10">
        <v>9744</v>
      </c>
      <c r="AX29" s="10">
        <v>9744</v>
      </c>
      <c r="AY29" s="10">
        <v>9744</v>
      </c>
      <c r="AZ29" s="10">
        <v>9728</v>
      </c>
      <c r="BA29" s="6" t="s">
        <v>2</v>
      </c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2:63" s="34" customFormat="1" ht="12.75" x14ac:dyDescent="0.2">
      <c r="B30" s="86">
        <v>380000</v>
      </c>
      <c r="C30" s="62"/>
      <c r="D30" s="62"/>
      <c r="E30" s="67"/>
      <c r="F30" s="37" t="s">
        <v>10</v>
      </c>
      <c r="G30" s="37"/>
      <c r="H30" s="16" t="s">
        <v>39</v>
      </c>
      <c r="I30" s="16"/>
      <c r="J30" s="16"/>
      <c r="K30" s="31" t="s">
        <v>6</v>
      </c>
      <c r="L30" s="20">
        <v>322987.08</v>
      </c>
      <c r="M30" s="10"/>
      <c r="N30" s="10">
        <v>16150</v>
      </c>
      <c r="O30" s="10">
        <v>15735.88</v>
      </c>
      <c r="P30" s="10">
        <v>15321.76</v>
      </c>
      <c r="Q30" s="10">
        <v>14907.64</v>
      </c>
      <c r="R30" s="10">
        <v>14493.52</v>
      </c>
      <c r="S30" s="10">
        <v>14079.4</v>
      </c>
      <c r="T30" s="10">
        <v>13665.28</v>
      </c>
      <c r="U30" s="10">
        <v>13251.16</v>
      </c>
      <c r="V30" s="10">
        <v>12837.04</v>
      </c>
      <c r="W30" s="10">
        <v>12422.92</v>
      </c>
      <c r="X30" s="10">
        <v>12008.8</v>
      </c>
      <c r="Y30" s="10">
        <v>11594.68</v>
      </c>
      <c r="Z30" s="10">
        <v>11180.56</v>
      </c>
      <c r="AA30" s="10">
        <v>10766.44</v>
      </c>
      <c r="AB30" s="10">
        <v>10352.32</v>
      </c>
      <c r="AC30" s="10">
        <v>9938.2000000000007</v>
      </c>
      <c r="AD30" s="10">
        <v>9524.08</v>
      </c>
      <c r="AE30" s="10">
        <v>9109.9599999999991</v>
      </c>
      <c r="AF30" s="10">
        <v>8695.84</v>
      </c>
      <c r="AG30" s="10">
        <v>8281.7199999999993</v>
      </c>
      <c r="AH30" s="10">
        <v>7867.6</v>
      </c>
      <c r="AI30" s="10">
        <v>7453.48</v>
      </c>
      <c r="AJ30" s="10">
        <v>7039.36</v>
      </c>
      <c r="AK30" s="10">
        <v>6625.24</v>
      </c>
      <c r="AL30" s="10">
        <v>6211.12</v>
      </c>
      <c r="AM30" s="10">
        <v>5797</v>
      </c>
      <c r="AN30" s="10">
        <v>5382.88</v>
      </c>
      <c r="AO30" s="10">
        <v>4968.76</v>
      </c>
      <c r="AP30" s="10">
        <v>4554.6400000000003</v>
      </c>
      <c r="AQ30" s="10">
        <v>4140.5200000000004</v>
      </c>
      <c r="AR30" s="10">
        <v>3726.4</v>
      </c>
      <c r="AS30" s="10">
        <v>3312.28</v>
      </c>
      <c r="AT30" s="10">
        <v>2898.16</v>
      </c>
      <c r="AU30" s="10">
        <v>2484.04</v>
      </c>
      <c r="AV30" s="10">
        <v>2069.92</v>
      </c>
      <c r="AW30" s="10">
        <v>1655.8</v>
      </c>
      <c r="AX30" s="10">
        <v>1241.68</v>
      </c>
      <c r="AY30" s="10">
        <v>827.56</v>
      </c>
      <c r="AZ30" s="10">
        <v>413.44</v>
      </c>
      <c r="BA30" s="6" t="s">
        <v>2</v>
      </c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2:63" s="34" customFormat="1" ht="12.75" x14ac:dyDescent="0.2">
      <c r="B31" s="35" t="s">
        <v>37</v>
      </c>
      <c r="C31" s="35"/>
      <c r="D31" s="35"/>
      <c r="E31" s="67"/>
      <c r="F31" s="37" t="s">
        <v>1</v>
      </c>
      <c r="G31" s="37"/>
      <c r="H31" s="16" t="s">
        <v>38</v>
      </c>
      <c r="I31" s="16"/>
      <c r="J31" s="68"/>
      <c r="K31" s="31"/>
      <c r="L31" s="2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58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6"/>
      <c r="AX31" s="6"/>
      <c r="AY31" s="6"/>
      <c r="AZ31" s="6"/>
      <c r="BA31" s="6" t="s">
        <v>2</v>
      </c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2:63" s="34" customFormat="1" ht="13.5" thickBot="1" x14ac:dyDescent="0.25">
      <c r="B32" s="52"/>
      <c r="C32" s="14"/>
      <c r="D32" s="14"/>
      <c r="E32" s="69"/>
      <c r="F32" s="38"/>
      <c r="G32" s="38"/>
      <c r="H32" s="19"/>
      <c r="I32" s="19"/>
      <c r="J32" s="19"/>
      <c r="K32" s="32" t="s">
        <v>4</v>
      </c>
      <c r="L32" s="33">
        <f>SUM(L29:L31)</f>
        <v>702987.08000000007</v>
      </c>
      <c r="M32" s="33">
        <f t="shared" ref="M32:AA32" si="7">SUM(M29:M31)</f>
        <v>0</v>
      </c>
      <c r="N32" s="33">
        <f t="shared" si="7"/>
        <v>25894</v>
      </c>
      <c r="O32" s="33">
        <f t="shared" si="7"/>
        <v>25479.879999999997</v>
      </c>
      <c r="P32" s="33">
        <f t="shared" si="7"/>
        <v>25065.760000000002</v>
      </c>
      <c r="Q32" s="33">
        <f t="shared" si="7"/>
        <v>24651.64</v>
      </c>
      <c r="R32" s="33">
        <f t="shared" si="7"/>
        <v>24237.52</v>
      </c>
      <c r="S32" s="33">
        <f t="shared" si="7"/>
        <v>23823.4</v>
      </c>
      <c r="T32" s="33">
        <f t="shared" si="7"/>
        <v>23409.279999999999</v>
      </c>
      <c r="U32" s="33">
        <f t="shared" si="7"/>
        <v>22995.16</v>
      </c>
      <c r="V32" s="33">
        <f t="shared" si="7"/>
        <v>22581.040000000001</v>
      </c>
      <c r="W32" s="33">
        <f t="shared" si="7"/>
        <v>22166.92</v>
      </c>
      <c r="X32" s="33">
        <f t="shared" si="7"/>
        <v>21752.799999999999</v>
      </c>
      <c r="Y32" s="33">
        <f t="shared" si="7"/>
        <v>21338.68</v>
      </c>
      <c r="Z32" s="33">
        <f t="shared" si="7"/>
        <v>20924.559999999998</v>
      </c>
      <c r="AA32" s="33">
        <f t="shared" si="7"/>
        <v>20510.440000000002</v>
      </c>
      <c r="AB32" s="33">
        <f t="shared" ref="AB32:AV32" si="8">SUM(AB29:AB31)</f>
        <v>20096.32</v>
      </c>
      <c r="AC32" s="33">
        <f t="shared" si="8"/>
        <v>19682.2</v>
      </c>
      <c r="AD32" s="33">
        <f t="shared" si="8"/>
        <v>19268.080000000002</v>
      </c>
      <c r="AE32" s="33">
        <f t="shared" si="8"/>
        <v>18853.96</v>
      </c>
      <c r="AF32" s="33">
        <f t="shared" si="8"/>
        <v>18439.84</v>
      </c>
      <c r="AG32" s="33">
        <f t="shared" si="8"/>
        <v>18025.72</v>
      </c>
      <c r="AH32" s="33">
        <f t="shared" si="8"/>
        <v>17611.599999999999</v>
      </c>
      <c r="AI32" s="33">
        <f t="shared" si="8"/>
        <v>17197.48</v>
      </c>
      <c r="AJ32" s="33">
        <f t="shared" si="8"/>
        <v>16783.36</v>
      </c>
      <c r="AK32" s="33">
        <f t="shared" si="8"/>
        <v>16369.24</v>
      </c>
      <c r="AL32" s="33">
        <f t="shared" si="8"/>
        <v>15955.119999999999</v>
      </c>
      <c r="AM32" s="33">
        <f t="shared" si="8"/>
        <v>15541</v>
      </c>
      <c r="AN32" s="33">
        <f t="shared" si="8"/>
        <v>15126.880000000001</v>
      </c>
      <c r="AO32" s="33">
        <f t="shared" si="8"/>
        <v>14712.76</v>
      </c>
      <c r="AP32" s="33">
        <f t="shared" si="8"/>
        <v>14298.64</v>
      </c>
      <c r="AQ32" s="33">
        <f t="shared" si="8"/>
        <v>13884.52</v>
      </c>
      <c r="AR32" s="33">
        <f t="shared" si="8"/>
        <v>13470.4</v>
      </c>
      <c r="AS32" s="33">
        <f t="shared" si="8"/>
        <v>13056.28</v>
      </c>
      <c r="AT32" s="33">
        <f t="shared" si="8"/>
        <v>12642.16</v>
      </c>
      <c r="AU32" s="33">
        <f t="shared" si="8"/>
        <v>12228.04</v>
      </c>
      <c r="AV32" s="33">
        <f t="shared" si="8"/>
        <v>11813.92</v>
      </c>
      <c r="AW32" s="33">
        <f t="shared" ref="AW32:AZ32" si="9">SUM(AW29:AW31)</f>
        <v>11399.8</v>
      </c>
      <c r="AX32" s="33">
        <f t="shared" si="9"/>
        <v>10985.68</v>
      </c>
      <c r="AY32" s="33">
        <f t="shared" si="9"/>
        <v>10571.56</v>
      </c>
      <c r="AZ32" s="33">
        <f t="shared" si="9"/>
        <v>10141.44</v>
      </c>
      <c r="BA32" s="64">
        <f>SUM(M32:AZ32)</f>
        <v>702987.08000000031</v>
      </c>
      <c r="BB32" s="64"/>
      <c r="BC32" s="64"/>
      <c r="BD32" s="64"/>
      <c r="BE32" s="64"/>
      <c r="BF32" s="64"/>
      <c r="BG32" s="64"/>
      <c r="BH32" s="64"/>
      <c r="BI32" s="64"/>
      <c r="BJ32" s="64"/>
      <c r="BK32" s="64"/>
    </row>
    <row r="33" spans="2:63" s="34" customFormat="1" ht="12.75" x14ac:dyDescent="0.2">
      <c r="B33" s="54" t="s">
        <v>1</v>
      </c>
      <c r="C33" s="1" t="s">
        <v>15</v>
      </c>
      <c r="D33" s="1"/>
      <c r="E33" s="8" t="s">
        <v>12</v>
      </c>
      <c r="F33" s="37">
        <v>41789</v>
      </c>
      <c r="G33" s="66">
        <v>0.02</v>
      </c>
      <c r="H33" s="8" t="s">
        <v>41</v>
      </c>
      <c r="I33" s="16"/>
      <c r="J33" s="16"/>
      <c r="K33" s="31" t="s">
        <v>7</v>
      </c>
      <c r="L33" s="20">
        <v>335751.22</v>
      </c>
      <c r="M33" s="10"/>
      <c r="N33" s="10"/>
      <c r="O33" s="10"/>
      <c r="P33" s="10"/>
      <c r="Q33" s="10"/>
      <c r="R33" s="10"/>
      <c r="S33" s="10">
        <v>14462.09</v>
      </c>
      <c r="T33" s="10">
        <v>14776</v>
      </c>
      <c r="U33" s="10">
        <v>15096.92</v>
      </c>
      <c r="V33" s="10">
        <v>15424.83</v>
      </c>
      <c r="W33" s="10">
        <v>15760.74</v>
      </c>
      <c r="X33" s="10">
        <v>16102.65</v>
      </c>
      <c r="Y33" s="10">
        <v>16452.55</v>
      </c>
      <c r="Z33" s="10">
        <v>16810.45</v>
      </c>
      <c r="AA33" s="10">
        <v>17176.36</v>
      </c>
      <c r="AB33" s="58">
        <v>17549.259999999998</v>
      </c>
      <c r="AC33" s="10">
        <v>17930.150000000001</v>
      </c>
      <c r="AD33" s="10">
        <v>18320.05</v>
      </c>
      <c r="AE33" s="10">
        <v>18718.939999999999</v>
      </c>
      <c r="AF33" s="10">
        <v>19124.830000000002</v>
      </c>
      <c r="AG33" s="10">
        <v>19540.72</v>
      </c>
      <c r="AH33" s="10">
        <v>19965.599999999999</v>
      </c>
      <c r="AI33" s="10">
        <v>20399.48</v>
      </c>
      <c r="AJ33" s="10">
        <v>20843.36</v>
      </c>
      <c r="AK33" s="10">
        <v>21296.240000000002</v>
      </c>
      <c r="AL33" s="6" t="s">
        <v>2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</row>
    <row r="34" spans="2:63" s="34" customFormat="1" ht="12.75" x14ac:dyDescent="0.2">
      <c r="B34" s="86">
        <v>335751.22</v>
      </c>
      <c r="C34" s="62"/>
      <c r="D34" s="62"/>
      <c r="E34" s="16" t="s">
        <v>114</v>
      </c>
      <c r="F34" s="37" t="s">
        <v>10</v>
      </c>
      <c r="G34" s="37"/>
      <c r="H34" s="16" t="s">
        <v>76</v>
      </c>
      <c r="I34" s="16"/>
      <c r="J34" s="16"/>
      <c r="K34" s="31" t="s">
        <v>6</v>
      </c>
      <c r="L34" s="20">
        <v>68112.800000000003</v>
      </c>
      <c r="M34" s="10"/>
      <c r="N34" s="10"/>
      <c r="O34" s="10"/>
      <c r="P34" s="10"/>
      <c r="Q34" s="10"/>
      <c r="R34" s="10"/>
      <c r="S34" s="10">
        <v>6571.08</v>
      </c>
      <c r="T34" s="10">
        <v>6278.02</v>
      </c>
      <c r="U34" s="10">
        <v>5979.29</v>
      </c>
      <c r="V34" s="10">
        <v>5674.07</v>
      </c>
      <c r="W34" s="10">
        <v>5362.22</v>
      </c>
      <c r="X34" s="10">
        <v>5043.59</v>
      </c>
      <c r="Y34" s="10">
        <v>4718.03</v>
      </c>
      <c r="Z34" s="10">
        <v>4385.3999999999996</v>
      </c>
      <c r="AA34" s="10">
        <v>4045.54</v>
      </c>
      <c r="AB34" s="58">
        <v>3698.28</v>
      </c>
      <c r="AC34" s="10">
        <v>3343.48</v>
      </c>
      <c r="AD34" s="10">
        <v>2980.98</v>
      </c>
      <c r="AE34" s="10">
        <v>2610.59</v>
      </c>
      <c r="AF34" s="10">
        <v>2232.15</v>
      </c>
      <c r="AG34" s="10">
        <v>1845.5</v>
      </c>
      <c r="AH34" s="10">
        <v>1450.44</v>
      </c>
      <c r="AI34" s="10">
        <v>1046.79</v>
      </c>
      <c r="AJ34" s="10">
        <v>634.36</v>
      </c>
      <c r="AK34" s="10">
        <v>212.96</v>
      </c>
      <c r="AL34" s="6" t="s">
        <v>2</v>
      </c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2:63" s="34" customFormat="1" ht="12.75" x14ac:dyDescent="0.2">
      <c r="B35" s="35" t="s">
        <v>40</v>
      </c>
      <c r="C35" s="35"/>
      <c r="D35" s="35"/>
      <c r="E35" s="67"/>
      <c r="F35" s="37" t="s">
        <v>1</v>
      </c>
      <c r="G35" s="37"/>
      <c r="H35" s="16" t="s">
        <v>42</v>
      </c>
      <c r="I35" s="16"/>
      <c r="J35" s="68"/>
      <c r="K35" s="31" t="s">
        <v>25</v>
      </c>
      <c r="L35" s="20">
        <v>5108.41</v>
      </c>
      <c r="M35" s="10"/>
      <c r="N35" s="10"/>
      <c r="O35" s="10"/>
      <c r="P35" s="10"/>
      <c r="Q35" s="10"/>
      <c r="R35" s="10"/>
      <c r="S35" s="10">
        <v>492.78</v>
      </c>
      <c r="T35" s="10">
        <v>470.85</v>
      </c>
      <c r="U35" s="10">
        <v>448.44</v>
      </c>
      <c r="V35" s="10">
        <v>425.55</v>
      </c>
      <c r="W35" s="10">
        <v>402.16</v>
      </c>
      <c r="X35" s="10">
        <v>378.27</v>
      </c>
      <c r="Y35" s="10">
        <v>353.86</v>
      </c>
      <c r="Z35" s="10">
        <v>328.91</v>
      </c>
      <c r="AA35" s="10">
        <v>303.42</v>
      </c>
      <c r="AB35" s="58">
        <v>277.37</v>
      </c>
      <c r="AC35" s="10">
        <v>250.76</v>
      </c>
      <c r="AD35" s="10">
        <v>223.58</v>
      </c>
      <c r="AE35" s="10">
        <v>195.8</v>
      </c>
      <c r="AF35" s="10">
        <v>167.41</v>
      </c>
      <c r="AG35" s="10">
        <v>138.41</v>
      </c>
      <c r="AH35" s="10">
        <v>108.78</v>
      </c>
      <c r="AI35" s="10">
        <v>78.5</v>
      </c>
      <c r="AJ35" s="10">
        <v>47.57</v>
      </c>
      <c r="AK35" s="10">
        <v>16.02</v>
      </c>
      <c r="AL35" s="6" t="s">
        <v>2</v>
      </c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2:63" s="34" customFormat="1" ht="13.5" thickBot="1" x14ac:dyDescent="0.25">
      <c r="B36" s="52"/>
      <c r="C36" s="14"/>
      <c r="D36" s="14"/>
      <c r="E36" s="69"/>
      <c r="F36" s="38"/>
      <c r="G36" s="38"/>
      <c r="H36" s="19" t="s">
        <v>43</v>
      </c>
      <c r="I36" s="19"/>
      <c r="J36" s="19"/>
      <c r="K36" s="32" t="s">
        <v>4</v>
      </c>
      <c r="L36" s="33">
        <f>SUM(L33:L35)</f>
        <v>408972.42999999993</v>
      </c>
      <c r="M36" s="33"/>
      <c r="N36" s="33"/>
      <c r="O36" s="33"/>
      <c r="P36" s="33"/>
      <c r="Q36" s="33"/>
      <c r="R36" s="33"/>
      <c r="S36" s="33">
        <f t="shared" ref="S36:AA36" si="10">SUM(S33:S35)</f>
        <v>21525.949999999997</v>
      </c>
      <c r="T36" s="33">
        <f t="shared" si="10"/>
        <v>21524.87</v>
      </c>
      <c r="U36" s="33">
        <f t="shared" si="10"/>
        <v>21524.649999999998</v>
      </c>
      <c r="V36" s="33">
        <f t="shared" si="10"/>
        <v>21524.45</v>
      </c>
      <c r="W36" s="33">
        <f t="shared" si="10"/>
        <v>21525.119999999999</v>
      </c>
      <c r="X36" s="33">
        <f t="shared" si="10"/>
        <v>21524.51</v>
      </c>
      <c r="Y36" s="33">
        <f t="shared" si="10"/>
        <v>21524.44</v>
      </c>
      <c r="Z36" s="33">
        <f t="shared" si="10"/>
        <v>21524.76</v>
      </c>
      <c r="AA36" s="33">
        <f t="shared" si="10"/>
        <v>21525.32</v>
      </c>
      <c r="AB36" s="33">
        <f t="shared" ref="AB36:AK36" si="11">SUM(AB33:AB35)</f>
        <v>21524.909999999996</v>
      </c>
      <c r="AC36" s="33">
        <f t="shared" si="11"/>
        <v>21524.39</v>
      </c>
      <c r="AD36" s="33">
        <f t="shared" si="11"/>
        <v>21524.61</v>
      </c>
      <c r="AE36" s="33">
        <f t="shared" si="11"/>
        <v>21525.329999999998</v>
      </c>
      <c r="AF36" s="33">
        <f t="shared" si="11"/>
        <v>21524.390000000003</v>
      </c>
      <c r="AG36" s="33">
        <f t="shared" si="11"/>
        <v>21524.63</v>
      </c>
      <c r="AH36" s="33">
        <f t="shared" si="11"/>
        <v>21524.819999999996</v>
      </c>
      <c r="AI36" s="33">
        <f t="shared" si="11"/>
        <v>21524.77</v>
      </c>
      <c r="AJ36" s="33">
        <f t="shared" si="11"/>
        <v>21525.29</v>
      </c>
      <c r="AK36" s="33">
        <f t="shared" si="11"/>
        <v>21525.22</v>
      </c>
      <c r="AL36" s="64">
        <f>SUM(S36:AK36)</f>
        <v>408972.43000000005</v>
      </c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</row>
    <row r="37" spans="2:63" s="34" customFormat="1" ht="12.75" x14ac:dyDescent="0.2">
      <c r="B37" s="54" t="s">
        <v>1</v>
      </c>
      <c r="C37" s="1" t="s">
        <v>15</v>
      </c>
      <c r="D37" s="1"/>
      <c r="E37" s="8" t="s">
        <v>12</v>
      </c>
      <c r="F37" s="37">
        <v>45154</v>
      </c>
      <c r="G37" s="89">
        <v>2.1250000000000002E-2</v>
      </c>
      <c r="H37" s="8" t="s">
        <v>44</v>
      </c>
      <c r="I37" s="16"/>
      <c r="J37" s="16"/>
      <c r="K37" s="31" t="s">
        <v>7</v>
      </c>
      <c r="L37" s="20">
        <v>10000000.02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58"/>
      <c r="AC37" s="10">
        <v>203600</v>
      </c>
      <c r="AD37" s="10">
        <v>207926.5</v>
      </c>
      <c r="AE37" s="10">
        <v>212344.94</v>
      </c>
      <c r="AF37" s="10">
        <v>216857.27</v>
      </c>
      <c r="AG37" s="10">
        <v>221465.49</v>
      </c>
      <c r="AH37" s="10">
        <v>226171.63</v>
      </c>
      <c r="AI37" s="10">
        <v>230977.77</v>
      </c>
      <c r="AJ37" s="10">
        <v>235886.05</v>
      </c>
      <c r="AK37" s="10">
        <v>240898.63</v>
      </c>
      <c r="AL37" s="10">
        <v>246017.73</v>
      </c>
      <c r="AM37" s="10">
        <v>251245.6</v>
      </c>
      <c r="AN37" s="10">
        <v>256584.57</v>
      </c>
      <c r="AO37" s="10">
        <v>262036.99</v>
      </c>
      <c r="AP37" s="10">
        <v>267605.28000000003</v>
      </c>
      <c r="AQ37" s="10">
        <v>273291.89</v>
      </c>
      <c r="AR37" s="10">
        <v>279099.34000000003</v>
      </c>
      <c r="AS37" s="10">
        <v>285030.21000000002</v>
      </c>
      <c r="AT37" s="10">
        <v>291087.09999999998</v>
      </c>
      <c r="AU37" s="10">
        <v>297272.7</v>
      </c>
      <c r="AV37" s="10">
        <v>303589.74</v>
      </c>
      <c r="AW37" s="10">
        <v>310041.03000000003</v>
      </c>
      <c r="AX37" s="10">
        <v>316629.40000000002</v>
      </c>
      <c r="AY37" s="10">
        <v>323357.77</v>
      </c>
      <c r="AZ37" s="10">
        <v>330229.12</v>
      </c>
      <c r="BA37" s="10">
        <v>337246.49</v>
      </c>
      <c r="BB37" s="10">
        <v>344412.98</v>
      </c>
      <c r="BC37" s="10">
        <v>351731.76</v>
      </c>
      <c r="BD37" s="10">
        <v>359206.06</v>
      </c>
      <c r="BE37" s="10">
        <v>366839.19</v>
      </c>
      <c r="BF37" s="10">
        <v>374634.52</v>
      </c>
      <c r="BG37" s="10">
        <v>382595.5</v>
      </c>
      <c r="BH37" s="10">
        <v>390725.66</v>
      </c>
      <c r="BI37" s="10">
        <v>399028.58</v>
      </c>
      <c r="BJ37" s="10">
        <v>404332.53</v>
      </c>
      <c r="BK37" s="6" t="s">
        <v>2</v>
      </c>
    </row>
    <row r="38" spans="2:63" s="34" customFormat="1" ht="12.75" x14ac:dyDescent="0.2">
      <c r="B38" s="86">
        <v>10000000</v>
      </c>
      <c r="C38" s="62"/>
      <c r="D38" s="62"/>
      <c r="E38" s="67"/>
      <c r="F38" s="37" t="s">
        <v>10</v>
      </c>
      <c r="G38" s="37"/>
      <c r="H38" s="16" t="s">
        <v>46</v>
      </c>
      <c r="I38" s="16"/>
      <c r="J38" s="16"/>
      <c r="K38" s="31" t="s">
        <v>6</v>
      </c>
      <c r="L38" s="20">
        <v>4144224.58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58"/>
      <c r="AC38" s="10">
        <v>212500</v>
      </c>
      <c r="AD38" s="10">
        <v>208173.5</v>
      </c>
      <c r="AE38" s="10">
        <v>203755.06</v>
      </c>
      <c r="AF38" s="10">
        <v>199242.73</v>
      </c>
      <c r="AG38" s="10">
        <v>194634.51</v>
      </c>
      <c r="AH38" s="10">
        <v>189928.37</v>
      </c>
      <c r="AI38" s="10">
        <v>185122.23</v>
      </c>
      <c r="AJ38" s="10">
        <v>180213.95</v>
      </c>
      <c r="AK38" s="10">
        <v>175201.37</v>
      </c>
      <c r="AL38" s="10">
        <v>170082.27</v>
      </c>
      <c r="AM38" s="10">
        <v>164854.39999999999</v>
      </c>
      <c r="AN38" s="10">
        <v>159515.43</v>
      </c>
      <c r="AO38" s="10">
        <v>154063.01</v>
      </c>
      <c r="AP38" s="10">
        <v>148494.72</v>
      </c>
      <c r="AQ38" s="10">
        <v>142808.10999999999</v>
      </c>
      <c r="AR38" s="10">
        <v>137000.66</v>
      </c>
      <c r="AS38" s="10">
        <v>131069.79</v>
      </c>
      <c r="AT38" s="10">
        <v>125012.9</v>
      </c>
      <c r="AU38" s="10">
        <v>118827.3</v>
      </c>
      <c r="AV38" s="10">
        <v>112510.26</v>
      </c>
      <c r="AW38" s="10">
        <v>106058.97</v>
      </c>
      <c r="AX38" s="10">
        <v>99470.6</v>
      </c>
      <c r="AY38" s="10">
        <v>92742.23</v>
      </c>
      <c r="AZ38" s="10">
        <v>85870.88</v>
      </c>
      <c r="BA38" s="10">
        <v>78853.509999999995</v>
      </c>
      <c r="BB38" s="10">
        <v>71687.02</v>
      </c>
      <c r="BC38" s="10">
        <v>64368.24</v>
      </c>
      <c r="BD38" s="10">
        <v>56893.94</v>
      </c>
      <c r="BE38" s="10">
        <v>49260.81</v>
      </c>
      <c r="BF38" s="10">
        <v>41465.480000000003</v>
      </c>
      <c r="BG38" s="10">
        <v>33504.5</v>
      </c>
      <c r="BH38" s="10">
        <v>25374.34</v>
      </c>
      <c r="BI38" s="10">
        <v>17071.419999999998</v>
      </c>
      <c r="BJ38" s="10">
        <v>8592.07</v>
      </c>
      <c r="BK38" s="6" t="s">
        <v>2</v>
      </c>
    </row>
    <row r="39" spans="2:63" s="34" customFormat="1" ht="12.75" x14ac:dyDescent="0.2">
      <c r="B39" s="35" t="s">
        <v>45</v>
      </c>
      <c r="C39" s="35"/>
      <c r="D39" s="35"/>
      <c r="E39" s="67"/>
      <c r="F39" s="37" t="s">
        <v>1</v>
      </c>
      <c r="G39" s="37"/>
      <c r="H39" s="16" t="s">
        <v>169</v>
      </c>
      <c r="I39" s="16"/>
      <c r="J39" s="68"/>
      <c r="K39" s="31"/>
      <c r="L39" s="2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58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6"/>
    </row>
    <row r="40" spans="2:63" s="34" customFormat="1" ht="13.5" thickBot="1" x14ac:dyDescent="0.25">
      <c r="B40" s="52"/>
      <c r="C40" s="14"/>
      <c r="D40" s="14"/>
      <c r="E40" s="69"/>
      <c r="F40" s="38"/>
      <c r="G40" s="38"/>
      <c r="H40" s="19"/>
      <c r="I40" s="19"/>
      <c r="J40" s="19"/>
      <c r="K40" s="32" t="s">
        <v>4</v>
      </c>
      <c r="L40" s="33">
        <f>SUM(L37:L39)</f>
        <v>14144224.6</v>
      </c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>
        <f t="shared" ref="AB40:AV40" si="12">SUM(AB37:AB39)</f>
        <v>0</v>
      </c>
      <c r="AC40" s="33">
        <f t="shared" si="12"/>
        <v>416100</v>
      </c>
      <c r="AD40" s="33">
        <f t="shared" si="12"/>
        <v>416100</v>
      </c>
      <c r="AE40" s="33">
        <f t="shared" si="12"/>
        <v>416100</v>
      </c>
      <c r="AF40" s="33">
        <f t="shared" si="12"/>
        <v>416100</v>
      </c>
      <c r="AG40" s="33">
        <f t="shared" si="12"/>
        <v>416100</v>
      </c>
      <c r="AH40" s="33">
        <f t="shared" si="12"/>
        <v>416100</v>
      </c>
      <c r="AI40" s="33">
        <f t="shared" si="12"/>
        <v>416100</v>
      </c>
      <c r="AJ40" s="33">
        <f t="shared" si="12"/>
        <v>416100</v>
      </c>
      <c r="AK40" s="33">
        <f t="shared" si="12"/>
        <v>416100</v>
      </c>
      <c r="AL40" s="33">
        <f t="shared" si="12"/>
        <v>416100</v>
      </c>
      <c r="AM40" s="33">
        <f t="shared" si="12"/>
        <v>416100</v>
      </c>
      <c r="AN40" s="33">
        <f t="shared" si="12"/>
        <v>416100</v>
      </c>
      <c r="AO40" s="33">
        <f t="shared" si="12"/>
        <v>416100</v>
      </c>
      <c r="AP40" s="33">
        <f t="shared" si="12"/>
        <v>416100</v>
      </c>
      <c r="AQ40" s="33">
        <f t="shared" si="12"/>
        <v>416100</v>
      </c>
      <c r="AR40" s="33">
        <f t="shared" si="12"/>
        <v>416100</v>
      </c>
      <c r="AS40" s="33">
        <f t="shared" si="12"/>
        <v>416100</v>
      </c>
      <c r="AT40" s="33">
        <f t="shared" si="12"/>
        <v>416100</v>
      </c>
      <c r="AU40" s="33">
        <f t="shared" si="12"/>
        <v>416100</v>
      </c>
      <c r="AV40" s="33">
        <f t="shared" si="12"/>
        <v>416100</v>
      </c>
      <c r="AW40" s="33">
        <f t="shared" ref="AW40:BJ40" si="13">SUM(AW37:AW39)</f>
        <v>416100</v>
      </c>
      <c r="AX40" s="33">
        <f t="shared" si="13"/>
        <v>416100</v>
      </c>
      <c r="AY40" s="33">
        <f t="shared" si="13"/>
        <v>416100</v>
      </c>
      <c r="AZ40" s="33">
        <f t="shared" si="13"/>
        <v>416100</v>
      </c>
      <c r="BA40" s="33">
        <f t="shared" si="13"/>
        <v>416100</v>
      </c>
      <c r="BB40" s="33">
        <f t="shared" si="13"/>
        <v>416100</v>
      </c>
      <c r="BC40" s="33">
        <f t="shared" si="13"/>
        <v>416100</v>
      </c>
      <c r="BD40" s="33">
        <f t="shared" si="13"/>
        <v>416100</v>
      </c>
      <c r="BE40" s="33">
        <f t="shared" si="13"/>
        <v>416100</v>
      </c>
      <c r="BF40" s="33">
        <f t="shared" si="13"/>
        <v>416100</v>
      </c>
      <c r="BG40" s="33">
        <f t="shared" si="13"/>
        <v>416100</v>
      </c>
      <c r="BH40" s="33">
        <f t="shared" si="13"/>
        <v>416100</v>
      </c>
      <c r="BI40" s="33">
        <f t="shared" si="13"/>
        <v>416100</v>
      </c>
      <c r="BJ40" s="33">
        <f t="shared" si="13"/>
        <v>412924.60000000003</v>
      </c>
      <c r="BK40" s="64">
        <f>SUM(AB40:BJ40)</f>
        <v>14144224.6</v>
      </c>
    </row>
    <row r="41" spans="2:63" s="34" customFormat="1" ht="12.75" x14ac:dyDescent="0.2">
      <c r="B41" s="54" t="s">
        <v>1</v>
      </c>
      <c r="C41" s="1" t="s">
        <v>15</v>
      </c>
      <c r="D41" s="1"/>
      <c r="E41" s="8" t="s">
        <v>12</v>
      </c>
      <c r="F41" s="37"/>
      <c r="G41" s="89"/>
      <c r="H41" s="8" t="s">
        <v>47</v>
      </c>
      <c r="I41" s="16"/>
      <c r="J41" s="16"/>
      <c r="K41" s="31" t="s">
        <v>7</v>
      </c>
      <c r="L41" s="2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58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2:63" s="34" customFormat="1" ht="12.75" x14ac:dyDescent="0.2">
      <c r="B42" s="86">
        <v>1500000</v>
      </c>
      <c r="C42" s="62"/>
      <c r="D42" s="62"/>
      <c r="E42" s="67"/>
      <c r="F42" s="37" t="s">
        <v>10</v>
      </c>
      <c r="G42" s="37"/>
      <c r="H42" s="16" t="s">
        <v>48</v>
      </c>
      <c r="I42" s="16"/>
      <c r="J42" s="16"/>
      <c r="K42" s="31" t="s">
        <v>6</v>
      </c>
      <c r="L42" s="2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58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2:63" s="34" customFormat="1" ht="12.75" x14ac:dyDescent="0.2">
      <c r="B43" s="35" t="s">
        <v>168</v>
      </c>
      <c r="C43" s="35"/>
      <c r="D43" s="35"/>
      <c r="E43" s="67"/>
      <c r="F43" s="37" t="s">
        <v>1</v>
      </c>
      <c r="G43" s="37"/>
      <c r="H43" s="16"/>
      <c r="I43" s="16"/>
      <c r="J43" s="68"/>
      <c r="K43" s="31"/>
      <c r="L43" s="2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58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2:63" s="34" customFormat="1" ht="13.5" thickBot="1" x14ac:dyDescent="0.25">
      <c r="B44" s="52"/>
      <c r="C44" s="14"/>
      <c r="D44" s="14"/>
      <c r="E44" s="69"/>
      <c r="F44" s="38"/>
      <c r="G44" s="38"/>
      <c r="H44" s="19"/>
      <c r="I44" s="19"/>
      <c r="J44" s="19"/>
      <c r="K44" s="32" t="s">
        <v>4</v>
      </c>
      <c r="L44" s="33">
        <f>SUM(L41:L43)</f>
        <v>0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>
        <f t="shared" ref="AB44:AV44" si="14">SUM(AB41:AB43)</f>
        <v>0</v>
      </c>
      <c r="AC44" s="33">
        <f t="shared" si="14"/>
        <v>0</v>
      </c>
      <c r="AD44" s="33">
        <f t="shared" si="14"/>
        <v>0</v>
      </c>
      <c r="AE44" s="33">
        <f t="shared" si="14"/>
        <v>0</v>
      </c>
      <c r="AF44" s="33">
        <f t="shared" si="14"/>
        <v>0</v>
      </c>
      <c r="AG44" s="33">
        <f t="shared" si="14"/>
        <v>0</v>
      </c>
      <c r="AH44" s="33">
        <f t="shared" si="14"/>
        <v>0</v>
      </c>
      <c r="AI44" s="33">
        <f t="shared" si="14"/>
        <v>0</v>
      </c>
      <c r="AJ44" s="33">
        <f t="shared" si="14"/>
        <v>0</v>
      </c>
      <c r="AK44" s="33">
        <f t="shared" si="14"/>
        <v>0</v>
      </c>
      <c r="AL44" s="33">
        <f t="shared" si="14"/>
        <v>0</v>
      </c>
      <c r="AM44" s="33">
        <f t="shared" si="14"/>
        <v>0</v>
      </c>
      <c r="AN44" s="33">
        <f t="shared" si="14"/>
        <v>0</v>
      </c>
      <c r="AO44" s="33">
        <f t="shared" si="14"/>
        <v>0</v>
      </c>
      <c r="AP44" s="33">
        <f t="shared" si="14"/>
        <v>0</v>
      </c>
      <c r="AQ44" s="33">
        <f t="shared" si="14"/>
        <v>0</v>
      </c>
      <c r="AR44" s="33">
        <f t="shared" si="14"/>
        <v>0</v>
      </c>
      <c r="AS44" s="33">
        <f t="shared" si="14"/>
        <v>0</v>
      </c>
      <c r="AT44" s="33">
        <f t="shared" si="14"/>
        <v>0</v>
      </c>
      <c r="AU44" s="33">
        <f t="shared" si="14"/>
        <v>0</v>
      </c>
      <c r="AV44" s="33">
        <f t="shared" si="14"/>
        <v>0</v>
      </c>
      <c r="AW44" s="64">
        <f>SUM(AB44:AV44)</f>
        <v>0</v>
      </c>
      <c r="AX44" s="64">
        <f>SUM(AC44:AW44)</f>
        <v>0</v>
      </c>
      <c r="AY44" s="64">
        <f>SUM(AD44:AX44)</f>
        <v>0</v>
      </c>
      <c r="AZ44" s="64">
        <f t="shared" ref="AZ44" si="15">SUM(AE44:AY44)</f>
        <v>0</v>
      </c>
      <c r="BA44" s="64">
        <f t="shared" ref="BA44" si="16">SUM(AF44:AZ44)</f>
        <v>0</v>
      </c>
      <c r="BB44" s="64">
        <f t="shared" ref="BB44" si="17">SUM(AG44:BA44)</f>
        <v>0</v>
      </c>
      <c r="BC44" s="64">
        <f t="shared" ref="BC44" si="18">SUM(AH44:BB44)</f>
        <v>0</v>
      </c>
      <c r="BD44" s="64">
        <f t="shared" ref="BD44" si="19">SUM(AI44:BC44)</f>
        <v>0</v>
      </c>
      <c r="BE44" s="64">
        <f t="shared" ref="BE44" si="20">SUM(AJ44:BD44)</f>
        <v>0</v>
      </c>
      <c r="BF44" s="64">
        <f t="shared" ref="BF44" si="21">SUM(AK44:BE44)</f>
        <v>0</v>
      </c>
      <c r="BG44" s="64">
        <f t="shared" ref="BG44" si="22">SUM(AL44:BF44)</f>
        <v>0</v>
      </c>
      <c r="BH44" s="64">
        <f t="shared" ref="BH44" si="23">SUM(AM44:BG44)</f>
        <v>0</v>
      </c>
      <c r="BI44" s="64">
        <f t="shared" ref="BI44" si="24">SUM(AN44:BH44)</f>
        <v>0</v>
      </c>
      <c r="BJ44" s="64">
        <f t="shared" ref="BJ44:BK44" si="25">SUM(AO44:BI44)</f>
        <v>0</v>
      </c>
      <c r="BK44" s="64">
        <f t="shared" si="25"/>
        <v>0</v>
      </c>
    </row>
    <row r="45" spans="2:63" s="36" customFormat="1" ht="12.75" x14ac:dyDescent="0.2">
      <c r="B45" s="87"/>
      <c r="C45" s="3"/>
      <c r="D45" s="1"/>
      <c r="E45" s="53"/>
      <c r="F45" s="53"/>
      <c r="G45" s="53"/>
      <c r="H45" s="9" t="s">
        <v>9</v>
      </c>
      <c r="I45" s="9"/>
      <c r="J45" s="9"/>
      <c r="K45" s="8" t="s">
        <v>7</v>
      </c>
      <c r="L45" s="39">
        <f>L20+L24+L29+L37+L41+L33</f>
        <v>11986738.24</v>
      </c>
      <c r="M45" s="91"/>
      <c r="N45" s="91">
        <f>N20+N24+N29+N33+N37+N41</f>
        <v>9744</v>
      </c>
      <c r="O45" s="91">
        <f t="shared" ref="O45:BJ45" si="26">O20+O24+O29+O33+O37+O41</f>
        <v>9744</v>
      </c>
      <c r="P45" s="91">
        <f t="shared" si="26"/>
        <v>9744</v>
      </c>
      <c r="Q45" s="91">
        <f t="shared" si="26"/>
        <v>9744</v>
      </c>
      <c r="R45" s="91">
        <f t="shared" si="26"/>
        <v>9744</v>
      </c>
      <c r="S45" s="91">
        <f t="shared" si="26"/>
        <v>24206.09</v>
      </c>
      <c r="T45" s="91">
        <f t="shared" si="26"/>
        <v>24520</v>
      </c>
      <c r="U45" s="91">
        <f t="shared" si="26"/>
        <v>24840.92</v>
      </c>
      <c r="V45" s="91">
        <f t="shared" si="26"/>
        <v>25168.83</v>
      </c>
      <c r="W45" s="91">
        <f t="shared" si="26"/>
        <v>25504.739999999998</v>
      </c>
      <c r="X45" s="91">
        <f t="shared" si="26"/>
        <v>25846.65</v>
      </c>
      <c r="Y45" s="91">
        <f t="shared" si="26"/>
        <v>26196.55</v>
      </c>
      <c r="Z45" s="91">
        <f t="shared" si="26"/>
        <v>26554.45</v>
      </c>
      <c r="AA45" s="91">
        <f t="shared" si="26"/>
        <v>26920.36</v>
      </c>
      <c r="AB45" s="91">
        <f t="shared" si="26"/>
        <v>27293.26</v>
      </c>
      <c r="AC45" s="91">
        <f t="shared" si="26"/>
        <v>278247.15000000002</v>
      </c>
      <c r="AD45" s="91">
        <f t="shared" si="26"/>
        <v>288424.55</v>
      </c>
      <c r="AE45" s="91">
        <f t="shared" si="26"/>
        <v>294380.88</v>
      </c>
      <c r="AF45" s="91">
        <f t="shared" si="26"/>
        <v>300464.09999999998</v>
      </c>
      <c r="AG45" s="91">
        <f t="shared" si="26"/>
        <v>306677.20999999996</v>
      </c>
      <c r="AH45" s="91">
        <f t="shared" si="26"/>
        <v>313023.23</v>
      </c>
      <c r="AI45" s="91">
        <f t="shared" si="26"/>
        <v>319505.25</v>
      </c>
      <c r="AJ45" s="91">
        <f t="shared" si="26"/>
        <v>326127.40999999997</v>
      </c>
      <c r="AK45" s="91">
        <f t="shared" si="26"/>
        <v>332888.87</v>
      </c>
      <c r="AL45" s="91">
        <f>AL20+AL24+AL29+AL37+AL41</f>
        <v>318036.73</v>
      </c>
      <c r="AM45" s="91">
        <f t="shared" si="26"/>
        <v>324617.59999999998</v>
      </c>
      <c r="AN45" s="91">
        <f t="shared" si="26"/>
        <v>331339.57</v>
      </c>
      <c r="AO45" s="91">
        <f t="shared" si="26"/>
        <v>338204.99</v>
      </c>
      <c r="AP45" s="91">
        <f t="shared" si="26"/>
        <v>345216.28</v>
      </c>
      <c r="AQ45" s="91">
        <f t="shared" si="26"/>
        <v>352377.89</v>
      </c>
      <c r="AR45" s="91">
        <f t="shared" si="26"/>
        <v>359693.34</v>
      </c>
      <c r="AS45" s="91">
        <f t="shared" si="26"/>
        <v>367163.21</v>
      </c>
      <c r="AT45" s="91">
        <f t="shared" si="26"/>
        <v>374793.1</v>
      </c>
      <c r="AU45" s="91">
        <f t="shared" si="26"/>
        <v>382587.7</v>
      </c>
      <c r="AV45" s="91">
        <f t="shared" si="26"/>
        <v>390546.74</v>
      </c>
      <c r="AW45" s="91">
        <f>AW24+AW29+AW33+AW37+AW41</f>
        <v>326465.03000000003</v>
      </c>
      <c r="AX45" s="91">
        <f>AX20+AX29+AX33+AX37+AX41</f>
        <v>326373.40000000002</v>
      </c>
      <c r="AY45" s="91">
        <f t="shared" si="26"/>
        <v>333101.77</v>
      </c>
      <c r="AZ45" s="91">
        <f t="shared" si="26"/>
        <v>339957.12</v>
      </c>
      <c r="BA45" s="91">
        <f>BA20+BA24+BA33+BA37+BA41</f>
        <v>337246.49</v>
      </c>
      <c r="BB45" s="91">
        <f t="shared" si="26"/>
        <v>344412.98</v>
      </c>
      <c r="BC45" s="91">
        <f t="shared" si="26"/>
        <v>351731.76</v>
      </c>
      <c r="BD45" s="91">
        <f t="shared" si="26"/>
        <v>359206.06</v>
      </c>
      <c r="BE45" s="91">
        <f t="shared" si="26"/>
        <v>366839.19</v>
      </c>
      <c r="BF45" s="91">
        <f t="shared" si="26"/>
        <v>374634.52</v>
      </c>
      <c r="BG45" s="91">
        <f t="shared" si="26"/>
        <v>382595.5</v>
      </c>
      <c r="BH45" s="91">
        <f t="shared" si="26"/>
        <v>390725.66</v>
      </c>
      <c r="BI45" s="91">
        <f t="shared" si="26"/>
        <v>399028.58</v>
      </c>
      <c r="BJ45" s="91">
        <f t="shared" si="26"/>
        <v>404332.53</v>
      </c>
      <c r="BK45" s="91"/>
    </row>
    <row r="46" spans="2:63" s="36" customFormat="1" ht="12.75" x14ac:dyDescent="0.2">
      <c r="B46" s="87"/>
      <c r="C46" s="3"/>
      <c r="D46" s="1"/>
      <c r="E46" s="8"/>
      <c r="F46" s="8"/>
      <c r="G46" s="8"/>
      <c r="H46" s="8"/>
      <c r="I46" s="9"/>
      <c r="J46" s="8"/>
      <c r="K46" s="8" t="s">
        <v>6</v>
      </c>
      <c r="L46" s="39">
        <f>L21+L25+L30+L38+L42+L34</f>
        <v>4823649.38</v>
      </c>
      <c r="M46" s="91"/>
      <c r="N46" s="91">
        <f>N21+N25+N30+N34+N38+N42</f>
        <v>16150</v>
      </c>
      <c r="O46" s="91">
        <f t="shared" ref="O46:BJ46" si="27">O21+O25+O30+O34+O38+O42</f>
        <v>15735.88</v>
      </c>
      <c r="P46" s="91">
        <f t="shared" si="27"/>
        <v>15321.76</v>
      </c>
      <c r="Q46" s="91">
        <f t="shared" si="27"/>
        <v>14907.64</v>
      </c>
      <c r="R46" s="91">
        <f t="shared" si="27"/>
        <v>14493.52</v>
      </c>
      <c r="S46" s="91">
        <f t="shared" si="27"/>
        <v>20650.48</v>
      </c>
      <c r="T46" s="91">
        <f t="shared" si="27"/>
        <v>19943.300000000003</v>
      </c>
      <c r="U46" s="91">
        <f t="shared" si="27"/>
        <v>19230.45</v>
      </c>
      <c r="V46" s="91">
        <f t="shared" si="27"/>
        <v>18511.11</v>
      </c>
      <c r="W46" s="91">
        <f t="shared" si="27"/>
        <v>17785.14</v>
      </c>
      <c r="X46" s="91">
        <f t="shared" si="27"/>
        <v>17052.39</v>
      </c>
      <c r="Y46" s="91">
        <f t="shared" si="27"/>
        <v>16312.71</v>
      </c>
      <c r="Z46" s="91">
        <f t="shared" si="27"/>
        <v>15565.96</v>
      </c>
      <c r="AA46" s="91">
        <f t="shared" si="27"/>
        <v>14811.98</v>
      </c>
      <c r="AB46" s="91">
        <f t="shared" si="27"/>
        <v>14050.6</v>
      </c>
      <c r="AC46" s="91">
        <f t="shared" si="27"/>
        <v>252490.11000000002</v>
      </c>
      <c r="AD46" s="91">
        <f t="shared" si="27"/>
        <v>244975.93</v>
      </c>
      <c r="AE46" s="91">
        <f t="shared" si="27"/>
        <v>238907.2</v>
      </c>
      <c r="AF46" s="91">
        <f t="shared" si="27"/>
        <v>232530.86000000002</v>
      </c>
      <c r="AG46" s="91">
        <f t="shared" si="27"/>
        <v>226027.11000000002</v>
      </c>
      <c r="AH46" s="91">
        <f t="shared" si="27"/>
        <v>219393.25</v>
      </c>
      <c r="AI46" s="91">
        <f t="shared" si="27"/>
        <v>212626.5</v>
      </c>
      <c r="AJ46" s="91">
        <f t="shared" si="27"/>
        <v>205723.99000000002</v>
      </c>
      <c r="AK46" s="91">
        <f t="shared" si="27"/>
        <v>198682.81</v>
      </c>
      <c r="AL46" s="91">
        <f>AL21+AL25+AL30+AL38+AL42</f>
        <v>191717.63</v>
      </c>
      <c r="AM46" s="91">
        <f t="shared" si="27"/>
        <v>184830.13999999998</v>
      </c>
      <c r="AN46" s="91">
        <f t="shared" si="27"/>
        <v>177804.49</v>
      </c>
      <c r="AO46" s="91">
        <f t="shared" si="27"/>
        <v>170637.73</v>
      </c>
      <c r="AP46" s="91">
        <f t="shared" si="27"/>
        <v>163326.84</v>
      </c>
      <c r="AQ46" s="91">
        <f t="shared" si="27"/>
        <v>155868.76999999999</v>
      </c>
      <c r="AR46" s="91">
        <f t="shared" si="27"/>
        <v>148260.36000000002</v>
      </c>
      <c r="AS46" s="91">
        <f t="shared" si="27"/>
        <v>140498.37</v>
      </c>
      <c r="AT46" s="91">
        <f t="shared" si="27"/>
        <v>132579.57999999999</v>
      </c>
      <c r="AU46" s="91">
        <f t="shared" si="27"/>
        <v>124500.62</v>
      </c>
      <c r="AV46" s="91">
        <f t="shared" si="27"/>
        <v>116258.04</v>
      </c>
      <c r="AW46" s="91">
        <f>AW25+AW30+AW34+AW38+AW42</f>
        <v>107848.37</v>
      </c>
      <c r="AX46" s="91">
        <f>AX21+AX30+AX34+AX38+AX42</f>
        <v>100712.28</v>
      </c>
      <c r="AY46" s="91">
        <f t="shared" si="27"/>
        <v>93569.79</v>
      </c>
      <c r="AZ46" s="91">
        <f t="shared" si="27"/>
        <v>86284.32</v>
      </c>
      <c r="BA46" s="91">
        <f>BA21+BA25+BA34+BA38+BA42</f>
        <v>78853.509999999995</v>
      </c>
      <c r="BB46" s="91">
        <f t="shared" si="27"/>
        <v>71687.02</v>
      </c>
      <c r="BC46" s="91">
        <f t="shared" si="27"/>
        <v>64368.24</v>
      </c>
      <c r="BD46" s="91">
        <f t="shared" si="27"/>
        <v>56893.94</v>
      </c>
      <c r="BE46" s="91">
        <f t="shared" si="27"/>
        <v>49260.81</v>
      </c>
      <c r="BF46" s="91">
        <f t="shared" si="27"/>
        <v>41465.480000000003</v>
      </c>
      <c r="BG46" s="91">
        <f t="shared" si="27"/>
        <v>33504.5</v>
      </c>
      <c r="BH46" s="91">
        <f t="shared" si="27"/>
        <v>25374.34</v>
      </c>
      <c r="BI46" s="91">
        <f t="shared" si="27"/>
        <v>17071.419999999998</v>
      </c>
      <c r="BJ46" s="91">
        <f t="shared" si="27"/>
        <v>8592.07</v>
      </c>
      <c r="BK46" s="91"/>
    </row>
    <row r="47" spans="2:63" s="36" customFormat="1" ht="12.75" x14ac:dyDescent="0.2">
      <c r="B47" s="87"/>
      <c r="C47" s="3"/>
      <c r="D47" s="1"/>
      <c r="E47" s="8"/>
      <c r="F47" s="8"/>
      <c r="G47" s="8"/>
      <c r="H47" s="8"/>
      <c r="I47" s="9"/>
      <c r="J47" s="8"/>
      <c r="K47" s="8" t="s">
        <v>5</v>
      </c>
      <c r="L47" s="39">
        <f>L22+L26+L31+L39+L43+L35</f>
        <v>26746.53</v>
      </c>
      <c r="M47" s="91"/>
      <c r="N47" s="91">
        <f>N22+N26+N31+N35+N39+N43</f>
        <v>0</v>
      </c>
      <c r="O47" s="91">
        <f t="shared" ref="O47:BJ47" si="28">O22+O26+O31+O35+O39+O43</f>
        <v>0</v>
      </c>
      <c r="P47" s="91">
        <f t="shared" si="28"/>
        <v>0</v>
      </c>
      <c r="Q47" s="91">
        <f t="shared" si="28"/>
        <v>0</v>
      </c>
      <c r="R47" s="91">
        <f t="shared" si="28"/>
        <v>0</v>
      </c>
      <c r="S47" s="91">
        <f t="shared" si="28"/>
        <v>492.78</v>
      </c>
      <c r="T47" s="91">
        <f t="shared" si="28"/>
        <v>470.85</v>
      </c>
      <c r="U47" s="91">
        <f t="shared" si="28"/>
        <v>448.44</v>
      </c>
      <c r="V47" s="91">
        <f t="shared" si="28"/>
        <v>425.55</v>
      </c>
      <c r="W47" s="91">
        <f t="shared" si="28"/>
        <v>402.16</v>
      </c>
      <c r="X47" s="91">
        <f t="shared" si="28"/>
        <v>378.27</v>
      </c>
      <c r="Y47" s="91">
        <f t="shared" si="28"/>
        <v>353.86</v>
      </c>
      <c r="Z47" s="91">
        <f t="shared" si="28"/>
        <v>328.91</v>
      </c>
      <c r="AA47" s="91">
        <f t="shared" si="28"/>
        <v>303.42</v>
      </c>
      <c r="AB47" s="91">
        <f t="shared" si="28"/>
        <v>277.37</v>
      </c>
      <c r="AC47" s="91">
        <f t="shared" si="28"/>
        <v>2253.9</v>
      </c>
      <c r="AD47" s="91">
        <f t="shared" si="28"/>
        <v>2059.6</v>
      </c>
      <c r="AE47" s="91">
        <f t="shared" si="28"/>
        <v>1953.16</v>
      </c>
      <c r="AF47" s="91">
        <f t="shared" si="28"/>
        <v>1844.41</v>
      </c>
      <c r="AG47" s="91">
        <f t="shared" si="28"/>
        <v>1733.3300000000002</v>
      </c>
      <c r="AH47" s="91">
        <f t="shared" si="28"/>
        <v>1619.78</v>
      </c>
      <c r="AI47" s="91">
        <f t="shared" si="28"/>
        <v>1503.8000000000002</v>
      </c>
      <c r="AJ47" s="91">
        <f t="shared" si="28"/>
        <v>1385.29</v>
      </c>
      <c r="AK47" s="91">
        <f t="shared" si="28"/>
        <v>1264.26</v>
      </c>
      <c r="AL47" s="91">
        <f>AL22+AL26+AL31+AL39+AL43</f>
        <v>1156.8200000000002</v>
      </c>
      <c r="AM47" s="91">
        <f t="shared" si="28"/>
        <v>1063.4000000000001</v>
      </c>
      <c r="AN47" s="91">
        <f t="shared" si="28"/>
        <v>967.96</v>
      </c>
      <c r="AO47" s="91">
        <f t="shared" si="28"/>
        <v>870.47</v>
      </c>
      <c r="AP47" s="91">
        <f t="shared" si="28"/>
        <v>770.81999999999994</v>
      </c>
      <c r="AQ47" s="91">
        <f t="shared" si="28"/>
        <v>669.02</v>
      </c>
      <c r="AR47" s="91">
        <f t="shared" si="28"/>
        <v>565</v>
      </c>
      <c r="AS47" s="91">
        <f t="shared" si="28"/>
        <v>458.74</v>
      </c>
      <c r="AT47" s="91">
        <f t="shared" si="28"/>
        <v>350.14</v>
      </c>
      <c r="AU47" s="91">
        <f t="shared" si="28"/>
        <v>239.2</v>
      </c>
      <c r="AV47" s="91">
        <f t="shared" si="28"/>
        <v>125.84</v>
      </c>
      <c r="AW47" s="91">
        <f>AW26+AW31+AW35+AW39+AW43</f>
        <v>10.02</v>
      </c>
      <c r="AX47" s="91">
        <f>AX22+AX31+AX35+AX39+AX43</f>
        <v>0</v>
      </c>
      <c r="AY47" s="91">
        <f t="shared" si="28"/>
        <v>0</v>
      </c>
      <c r="AZ47" s="91">
        <f t="shared" si="28"/>
        <v>0</v>
      </c>
      <c r="BA47" s="91">
        <f>BA22+BA26+BA35+BA39+BA43</f>
        <v>0</v>
      </c>
      <c r="BB47" s="91">
        <f t="shared" si="28"/>
        <v>0</v>
      </c>
      <c r="BC47" s="91">
        <f t="shared" si="28"/>
        <v>0</v>
      </c>
      <c r="BD47" s="91">
        <f t="shared" si="28"/>
        <v>0</v>
      </c>
      <c r="BE47" s="91">
        <f t="shared" si="28"/>
        <v>0</v>
      </c>
      <c r="BF47" s="91">
        <f t="shared" si="28"/>
        <v>0</v>
      </c>
      <c r="BG47" s="91">
        <f t="shared" si="28"/>
        <v>0</v>
      </c>
      <c r="BH47" s="91">
        <f t="shared" si="28"/>
        <v>0</v>
      </c>
      <c r="BI47" s="91">
        <f t="shared" si="28"/>
        <v>0</v>
      </c>
      <c r="BJ47" s="91">
        <f t="shared" si="28"/>
        <v>0</v>
      </c>
      <c r="BK47" s="91"/>
    </row>
    <row r="48" spans="2:63" s="36" customFormat="1" ht="12.75" x14ac:dyDescent="0.2">
      <c r="B48" s="87"/>
      <c r="C48" s="3"/>
      <c r="D48" s="1"/>
      <c r="E48" s="8"/>
      <c r="F48" s="8"/>
      <c r="G48" s="8"/>
      <c r="H48" s="8"/>
      <c r="I48" s="9"/>
      <c r="J48" s="8"/>
      <c r="K48" s="7" t="s">
        <v>30</v>
      </c>
      <c r="L48" s="39">
        <f>L27</f>
        <v>603.63</v>
      </c>
      <c r="M48" s="91"/>
      <c r="N48" s="91">
        <f>N27</f>
        <v>0</v>
      </c>
      <c r="O48" s="91">
        <f t="shared" ref="O48:BJ48" si="29">O27</f>
        <v>0</v>
      </c>
      <c r="P48" s="91">
        <f t="shared" si="29"/>
        <v>0</v>
      </c>
      <c r="Q48" s="91">
        <f t="shared" si="29"/>
        <v>0</v>
      </c>
      <c r="R48" s="91">
        <f t="shared" si="29"/>
        <v>0</v>
      </c>
      <c r="S48" s="91">
        <f t="shared" si="29"/>
        <v>0</v>
      </c>
      <c r="T48" s="91">
        <f t="shared" si="29"/>
        <v>0</v>
      </c>
      <c r="U48" s="91">
        <f t="shared" si="29"/>
        <v>0</v>
      </c>
      <c r="V48" s="91">
        <f t="shared" si="29"/>
        <v>0</v>
      </c>
      <c r="W48" s="91">
        <f t="shared" si="29"/>
        <v>0</v>
      </c>
      <c r="X48" s="91">
        <f t="shared" si="29"/>
        <v>0</v>
      </c>
      <c r="Y48" s="91">
        <f t="shared" si="29"/>
        <v>0</v>
      </c>
      <c r="Z48" s="91">
        <f t="shared" si="29"/>
        <v>0</v>
      </c>
      <c r="AA48" s="91">
        <f t="shared" si="29"/>
        <v>0</v>
      </c>
      <c r="AB48" s="97">
        <f t="shared" si="29"/>
        <v>0</v>
      </c>
      <c r="AC48" s="91">
        <f t="shared" si="29"/>
        <v>0</v>
      </c>
      <c r="AD48" s="91">
        <f t="shared" si="29"/>
        <v>603.63</v>
      </c>
      <c r="AE48" s="91">
        <v>0</v>
      </c>
      <c r="AF48" s="91">
        <f t="shared" si="29"/>
        <v>0</v>
      </c>
      <c r="AG48" s="91">
        <f t="shared" si="29"/>
        <v>0</v>
      </c>
      <c r="AH48" s="91">
        <f t="shared" si="29"/>
        <v>0</v>
      </c>
      <c r="AI48" s="91">
        <f t="shared" si="29"/>
        <v>0</v>
      </c>
      <c r="AJ48" s="91">
        <f t="shared" si="29"/>
        <v>0</v>
      </c>
      <c r="AK48" s="91">
        <f t="shared" si="29"/>
        <v>0</v>
      </c>
      <c r="AL48" s="91">
        <f t="shared" si="29"/>
        <v>0</v>
      </c>
      <c r="AM48" s="91">
        <f t="shared" si="29"/>
        <v>0</v>
      </c>
      <c r="AN48" s="91">
        <f t="shared" si="29"/>
        <v>0</v>
      </c>
      <c r="AO48" s="91">
        <f t="shared" si="29"/>
        <v>0</v>
      </c>
      <c r="AP48" s="91">
        <f t="shared" si="29"/>
        <v>0</v>
      </c>
      <c r="AQ48" s="91">
        <f t="shared" si="29"/>
        <v>0</v>
      </c>
      <c r="AR48" s="91">
        <f t="shared" si="29"/>
        <v>0</v>
      </c>
      <c r="AS48" s="91">
        <f t="shared" si="29"/>
        <v>0</v>
      </c>
      <c r="AT48" s="91">
        <f t="shared" si="29"/>
        <v>0</v>
      </c>
      <c r="AU48" s="91">
        <f t="shared" si="29"/>
        <v>0</v>
      </c>
      <c r="AV48" s="91">
        <f t="shared" si="29"/>
        <v>0</v>
      </c>
      <c r="AW48" s="91">
        <f t="shared" si="29"/>
        <v>0</v>
      </c>
      <c r="AX48" s="91">
        <f t="shared" si="29"/>
        <v>0</v>
      </c>
      <c r="AY48" s="91">
        <f t="shared" si="29"/>
        <v>0</v>
      </c>
      <c r="AZ48" s="91">
        <f t="shared" si="29"/>
        <v>0</v>
      </c>
      <c r="BA48" s="91">
        <f t="shared" si="29"/>
        <v>0</v>
      </c>
      <c r="BB48" s="91">
        <f t="shared" si="29"/>
        <v>0</v>
      </c>
      <c r="BC48" s="91">
        <f t="shared" si="29"/>
        <v>0</v>
      </c>
      <c r="BD48" s="91">
        <f t="shared" si="29"/>
        <v>0</v>
      </c>
      <c r="BE48" s="91">
        <f t="shared" si="29"/>
        <v>0</v>
      </c>
      <c r="BF48" s="91">
        <f t="shared" si="29"/>
        <v>0</v>
      </c>
      <c r="BG48" s="91">
        <f t="shared" si="29"/>
        <v>0</v>
      </c>
      <c r="BH48" s="91">
        <f t="shared" si="29"/>
        <v>0</v>
      </c>
      <c r="BI48" s="91">
        <f t="shared" si="29"/>
        <v>0</v>
      </c>
      <c r="BJ48" s="91">
        <f t="shared" si="29"/>
        <v>0</v>
      </c>
      <c r="BK48" s="91"/>
    </row>
    <row r="49" spans="2:63" s="36" customFormat="1" ht="13.5" thickBot="1" x14ac:dyDescent="0.25">
      <c r="B49" s="77"/>
      <c r="C49" s="22"/>
      <c r="D49" s="14"/>
      <c r="E49" s="12"/>
      <c r="F49" s="12"/>
      <c r="G49" s="12"/>
      <c r="H49" s="12"/>
      <c r="I49" s="12"/>
      <c r="J49" s="12"/>
      <c r="K49" s="40" t="s">
        <v>3</v>
      </c>
      <c r="L49" s="41">
        <f>SUM(L45:L48)</f>
        <v>16837737.780000001</v>
      </c>
      <c r="M49" s="92"/>
      <c r="N49" s="92">
        <f>SUM(N45:N48)</f>
        <v>25894</v>
      </c>
      <c r="O49" s="92">
        <f t="shared" ref="O49:BJ49" si="30">SUM(O45:O48)</f>
        <v>25479.879999999997</v>
      </c>
      <c r="P49" s="92">
        <f t="shared" si="30"/>
        <v>25065.760000000002</v>
      </c>
      <c r="Q49" s="92">
        <f t="shared" si="30"/>
        <v>24651.64</v>
      </c>
      <c r="R49" s="92">
        <f t="shared" si="30"/>
        <v>24237.52</v>
      </c>
      <c r="S49" s="92">
        <f t="shared" si="30"/>
        <v>45349.35</v>
      </c>
      <c r="T49" s="92">
        <f t="shared" si="30"/>
        <v>44934.15</v>
      </c>
      <c r="U49" s="92">
        <f t="shared" si="30"/>
        <v>44519.81</v>
      </c>
      <c r="V49" s="92">
        <f t="shared" si="30"/>
        <v>44105.490000000005</v>
      </c>
      <c r="W49" s="92">
        <f t="shared" si="30"/>
        <v>43692.04</v>
      </c>
      <c r="X49" s="92">
        <f t="shared" si="30"/>
        <v>43277.31</v>
      </c>
      <c r="Y49" s="92">
        <f t="shared" si="30"/>
        <v>42863.119999999995</v>
      </c>
      <c r="Z49" s="92">
        <f t="shared" si="30"/>
        <v>42449.320000000007</v>
      </c>
      <c r="AA49" s="92">
        <f t="shared" si="30"/>
        <v>42035.759999999995</v>
      </c>
      <c r="AB49" s="92">
        <f t="shared" si="30"/>
        <v>41621.230000000003</v>
      </c>
      <c r="AC49" s="92">
        <f t="shared" si="30"/>
        <v>532991.16</v>
      </c>
      <c r="AD49" s="92">
        <f t="shared" si="30"/>
        <v>536063.71</v>
      </c>
      <c r="AE49" s="92">
        <f t="shared" si="30"/>
        <v>535241.24000000011</v>
      </c>
      <c r="AF49" s="92">
        <f t="shared" si="30"/>
        <v>534839.37</v>
      </c>
      <c r="AG49" s="92">
        <f t="shared" si="30"/>
        <v>534437.64999999991</v>
      </c>
      <c r="AH49" s="92">
        <f t="shared" si="30"/>
        <v>534036.26</v>
      </c>
      <c r="AI49" s="92">
        <f t="shared" si="30"/>
        <v>533635.55000000005</v>
      </c>
      <c r="AJ49" s="92">
        <f t="shared" si="30"/>
        <v>533236.69000000006</v>
      </c>
      <c r="AK49" s="92">
        <f t="shared" si="30"/>
        <v>532835.93999999994</v>
      </c>
      <c r="AL49" s="92">
        <f t="shared" si="30"/>
        <v>510911.18</v>
      </c>
      <c r="AM49" s="92">
        <f t="shared" si="30"/>
        <v>510511.14</v>
      </c>
      <c r="AN49" s="92">
        <f t="shared" si="30"/>
        <v>510112.02</v>
      </c>
      <c r="AO49" s="92">
        <f t="shared" si="30"/>
        <v>509713.18999999994</v>
      </c>
      <c r="AP49" s="92">
        <f t="shared" si="30"/>
        <v>509313.94</v>
      </c>
      <c r="AQ49" s="92">
        <f t="shared" si="30"/>
        <v>508915.68000000005</v>
      </c>
      <c r="AR49" s="92">
        <f t="shared" si="30"/>
        <v>508518.70000000007</v>
      </c>
      <c r="AS49" s="92">
        <f t="shared" si="30"/>
        <v>508120.32000000001</v>
      </c>
      <c r="AT49" s="92">
        <f t="shared" si="30"/>
        <v>507722.81999999995</v>
      </c>
      <c r="AU49" s="92">
        <f t="shared" si="30"/>
        <v>507327.52</v>
      </c>
      <c r="AV49" s="92">
        <f t="shared" si="30"/>
        <v>506930.62</v>
      </c>
      <c r="AW49" s="92">
        <f t="shared" si="30"/>
        <v>434323.42000000004</v>
      </c>
      <c r="AX49" s="92">
        <f t="shared" si="30"/>
        <v>427085.68000000005</v>
      </c>
      <c r="AY49" s="92">
        <f t="shared" si="30"/>
        <v>426671.56</v>
      </c>
      <c r="AZ49" s="92">
        <f t="shared" si="30"/>
        <v>426241.44</v>
      </c>
      <c r="BA49" s="92">
        <f t="shared" si="30"/>
        <v>416100</v>
      </c>
      <c r="BB49" s="92">
        <f t="shared" si="30"/>
        <v>416100</v>
      </c>
      <c r="BC49" s="92">
        <f t="shared" si="30"/>
        <v>416100</v>
      </c>
      <c r="BD49" s="92">
        <f t="shared" si="30"/>
        <v>416100</v>
      </c>
      <c r="BE49" s="92">
        <f t="shared" si="30"/>
        <v>416100</v>
      </c>
      <c r="BF49" s="92">
        <f t="shared" si="30"/>
        <v>416100</v>
      </c>
      <c r="BG49" s="92">
        <f t="shared" si="30"/>
        <v>416100</v>
      </c>
      <c r="BH49" s="92">
        <f t="shared" si="30"/>
        <v>416100</v>
      </c>
      <c r="BI49" s="92">
        <f t="shared" si="30"/>
        <v>416100</v>
      </c>
      <c r="BJ49" s="92">
        <f t="shared" si="30"/>
        <v>412924.60000000003</v>
      </c>
      <c r="BK49" s="92">
        <f>SUM(M49:BJ49)</f>
        <v>16837737.780000001</v>
      </c>
    </row>
    <row r="50" spans="2:63" s="36" customFormat="1" ht="12.75" x14ac:dyDescent="0.2">
      <c r="B50" s="87"/>
      <c r="C50" s="3"/>
      <c r="D50" s="1"/>
      <c r="E50" s="2"/>
      <c r="F50" s="2"/>
      <c r="G50" s="2"/>
      <c r="H50" s="2"/>
      <c r="I50" s="2"/>
      <c r="J50" s="2"/>
      <c r="K50" s="2" t="s">
        <v>52</v>
      </c>
      <c r="L50" s="6">
        <f>L49-BK49</f>
        <v>0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59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2:63" s="36" customFormat="1" ht="13.5" thickBot="1" x14ac:dyDescent="0.25">
      <c r="B51" s="87"/>
      <c r="C51" s="3"/>
      <c r="D51" s="1"/>
      <c r="E51" s="2"/>
      <c r="F51" s="2"/>
      <c r="G51" s="2"/>
      <c r="H51" s="2"/>
      <c r="I51" s="2"/>
      <c r="J51" s="2"/>
      <c r="K51" s="2"/>
      <c r="L51" s="6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60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</row>
    <row r="52" spans="2:63" s="36" customFormat="1" ht="13.5" thickBot="1" x14ac:dyDescent="0.25">
      <c r="B52" s="87"/>
      <c r="C52" s="3"/>
      <c r="D52" s="1"/>
      <c r="E52" s="2"/>
      <c r="F52" s="2"/>
      <c r="G52" s="2"/>
      <c r="H52" s="2"/>
      <c r="I52" s="2"/>
      <c r="J52" s="2"/>
      <c r="K52" s="2"/>
      <c r="L52" s="13"/>
      <c r="M52" s="22">
        <v>2009</v>
      </c>
      <c r="N52" s="22">
        <v>2010</v>
      </c>
      <c r="O52" s="22">
        <v>2011</v>
      </c>
      <c r="P52" s="22">
        <v>2012</v>
      </c>
      <c r="Q52" s="22">
        <v>2013</v>
      </c>
      <c r="R52" s="22">
        <v>2014</v>
      </c>
      <c r="S52" s="22">
        <v>2015</v>
      </c>
      <c r="T52" s="22">
        <v>2016</v>
      </c>
      <c r="U52" s="22">
        <v>2017</v>
      </c>
      <c r="V52" s="22">
        <v>2018</v>
      </c>
      <c r="W52" s="22">
        <v>2019</v>
      </c>
      <c r="X52" s="22">
        <v>2020</v>
      </c>
      <c r="Y52" s="22">
        <v>2021</v>
      </c>
      <c r="Z52" s="22">
        <v>2022</v>
      </c>
      <c r="AA52" s="22">
        <v>2023</v>
      </c>
      <c r="AB52" s="22">
        <v>2024</v>
      </c>
      <c r="AC52" s="22">
        <v>2025</v>
      </c>
      <c r="AD52" s="22">
        <v>2026</v>
      </c>
      <c r="AE52" s="22">
        <v>2027</v>
      </c>
      <c r="AF52" s="22">
        <v>2028</v>
      </c>
      <c r="AG52" s="22">
        <v>2029</v>
      </c>
      <c r="AH52" s="22">
        <v>2030</v>
      </c>
      <c r="AI52" s="22">
        <v>2031</v>
      </c>
      <c r="AJ52" s="22">
        <v>2032</v>
      </c>
      <c r="AK52" s="22">
        <v>2033</v>
      </c>
      <c r="AL52" s="22">
        <v>2034</v>
      </c>
      <c r="AM52" s="22">
        <v>2035</v>
      </c>
      <c r="AN52" s="22">
        <v>2036</v>
      </c>
      <c r="AO52" s="22">
        <v>2037</v>
      </c>
      <c r="AP52" s="22">
        <v>2038</v>
      </c>
      <c r="AQ52" s="22">
        <v>2039</v>
      </c>
      <c r="AR52" s="22">
        <v>2040</v>
      </c>
      <c r="AS52" s="22">
        <v>2041</v>
      </c>
      <c r="AT52" s="22">
        <v>2042</v>
      </c>
      <c r="AU52" s="22">
        <v>2043</v>
      </c>
      <c r="AV52" s="22">
        <v>2044</v>
      </c>
      <c r="AW52" s="22">
        <v>2045</v>
      </c>
      <c r="AX52" s="22">
        <v>2046</v>
      </c>
      <c r="AY52" s="22">
        <v>2047</v>
      </c>
      <c r="AZ52" s="22">
        <v>2048</v>
      </c>
      <c r="BA52" s="22">
        <v>2049</v>
      </c>
      <c r="BB52" s="22">
        <v>2050</v>
      </c>
      <c r="BC52" s="22">
        <v>2051</v>
      </c>
      <c r="BD52" s="22">
        <v>2052</v>
      </c>
      <c r="BE52" s="22">
        <v>2053</v>
      </c>
      <c r="BF52" s="22">
        <v>2054</v>
      </c>
      <c r="BG52" s="22">
        <v>2055</v>
      </c>
      <c r="BH52" s="22">
        <v>2056</v>
      </c>
      <c r="BI52" s="22">
        <v>2057</v>
      </c>
      <c r="BJ52" s="22">
        <v>2058</v>
      </c>
      <c r="BK52" s="22">
        <v>2059</v>
      </c>
    </row>
    <row r="53" spans="2:63" s="2" customFormat="1" ht="12.75" x14ac:dyDescent="0.2">
      <c r="B53" s="87"/>
      <c r="C53" s="3"/>
      <c r="D53" s="1"/>
      <c r="E53" s="78"/>
      <c r="F53" s="78"/>
      <c r="G53" s="78"/>
      <c r="H53" s="70" t="s">
        <v>74</v>
      </c>
      <c r="I53" s="70"/>
      <c r="J53" s="70"/>
      <c r="K53" s="71" t="s">
        <v>7</v>
      </c>
      <c r="L53" s="72">
        <f>L12+L45</f>
        <v>12873621.24</v>
      </c>
      <c r="M53" s="73"/>
      <c r="N53" s="73">
        <f>N3+N7+'GEN GOVT LT DEBT'!N99+N20+N24+N29+N33+N37+N41</f>
        <v>9744</v>
      </c>
      <c r="O53" s="73">
        <f>O3+O7+'GEN GOVT LT DEBT'!O99+O20+O24+O29+O33+O37+O41</f>
        <v>9744</v>
      </c>
      <c r="P53" s="73">
        <f>P3+P7+'GEN GOVT LT DEBT'!P99+P20+P24+P29+P33+P37+P41</f>
        <v>9744</v>
      </c>
      <c r="Q53" s="73">
        <f>Q3+Q7+'GEN GOVT LT DEBT'!Q99+Q20+Q24+Q29+Q33+Q37+Q41</f>
        <v>9744</v>
      </c>
      <c r="R53" s="73">
        <f>R3+R7+'GEN GOVT LT DEBT'!R99+R20+R24+R29+R33+R37+R41</f>
        <v>9744</v>
      </c>
      <c r="S53" s="73">
        <f>S3+S7+'GEN GOVT LT DEBT'!S99+S20+S24+S29+S33+S37+S41</f>
        <v>24206.09</v>
      </c>
      <c r="T53" s="73">
        <f>T3+T7+'GEN GOVT LT DEBT'!T99+T20+T24+T29+T33+T37+T41</f>
        <v>24520</v>
      </c>
      <c r="U53" s="73">
        <f>U3+U7+'GEN GOVT LT DEBT'!U99+U20+U24+U29+U33+U37+U41</f>
        <v>24840.92</v>
      </c>
      <c r="V53" s="73">
        <f>V3+V7+'GEN GOVT LT DEBT'!V99+V20+V24+V29+V33+V37+V41</f>
        <v>25168.83</v>
      </c>
      <c r="W53" s="73">
        <f>W3+W7+'GEN GOVT LT DEBT'!W99+W20+W24+W29+W33+W37+W41</f>
        <v>25504.739999999998</v>
      </c>
      <c r="X53" s="73">
        <f>X3+X7+'GEN GOVT LT DEBT'!X99+X20+X24+X29+X33+X37+X41</f>
        <v>25846.65</v>
      </c>
      <c r="Y53" s="73">
        <f>Y3+Y7+'GEN GOVT LT DEBT'!Y99+Y20+Y24+Y29+Y33+Y37+Y41</f>
        <v>26196.55</v>
      </c>
      <c r="Z53" s="73">
        <f>Z3+Z7+'GEN GOVT LT DEBT'!Z99+Z20+Z24+Z29+Z33+Z37+Z41</f>
        <v>26554.45</v>
      </c>
      <c r="AA53" s="73">
        <f>AA3+AA7+'GEN GOVT LT DEBT'!AA99+AA20+AA24+AA29+AA33+AA37+AA41</f>
        <v>26920.36</v>
      </c>
      <c r="AB53" s="73">
        <f>AB3+AB7+'GEN GOVT LT DEBT'!AB99+AB20+AB24+AB29+AB33+AB37+AB41</f>
        <v>27293.26</v>
      </c>
      <c r="AC53" s="73">
        <f>AC3+AC7+'GEN GOVT LT DEBT'!AC99+AC20+AC24+AC29+AC33+AC37+AC41</f>
        <v>305544.15000000002</v>
      </c>
      <c r="AD53" s="73">
        <f>AD3+AD7+'GEN GOVT LT DEBT'!AD99+AD20+AD24+AD29+AD33+AD37+AD41</f>
        <v>324892.55</v>
      </c>
      <c r="AE53" s="73">
        <f>AE3+AE7+'GEN GOVT LT DEBT'!AE99+AE20+AE24+AE29+AE33+AE37+AE41</f>
        <v>331641.88</v>
      </c>
      <c r="AF53" s="73">
        <f>AF3+AF7+'GEN GOVT LT DEBT'!AF99+AF20+AF24+AF29+AF33+AF37+AF41</f>
        <v>338535.1</v>
      </c>
      <c r="AG53" s="73">
        <f>AG3+AG7+'GEN GOVT LT DEBT'!AG99+AG20+AG24+AG29+AG33+AG37+AG41</f>
        <v>345575.20999999996</v>
      </c>
      <c r="AH53" s="73">
        <f>AH3+AH7+'GEN GOVT LT DEBT'!AH99+AH20+AH24+AH29+AH33+AH37+AH41</f>
        <v>352767.23</v>
      </c>
      <c r="AI53" s="73">
        <f>AI3+AI7+'GEN GOVT LT DEBT'!AI99+AI20+AI24+AI29+AI33+AI37+AI41</f>
        <v>360113.25</v>
      </c>
      <c r="AJ53" s="73">
        <f>AJ3+AJ7+'GEN GOVT LT DEBT'!AJ99+AJ20+AJ24+AJ29+AJ33+AJ37+AJ41</f>
        <v>367618.41</v>
      </c>
      <c r="AK53" s="73">
        <f>AK3+AK7+'GEN GOVT LT DEBT'!AK99+AK20+AK24+AK29+AK33+AK37+AK41</f>
        <v>375280.87</v>
      </c>
      <c r="AL53" s="73">
        <f>AL3+AL7+'GEN GOVT LT DEBT'!AL99+AL20+AL24+AL29+AL37+AL41</f>
        <v>361349.73</v>
      </c>
      <c r="AM53" s="73">
        <f>AM3+AM7+'GEN GOVT LT DEBT'!AM99+AM20+AM24+AM29+AM33+AM37+AM41</f>
        <v>368872.6</v>
      </c>
      <c r="AN53" s="73">
        <f>AN3+AN7+'GEN GOVT LT DEBT'!AN99+AN20+AN24+AN29+AN33+AN37+AN41</f>
        <v>376555.57</v>
      </c>
      <c r="AO53" s="73">
        <f>AO3+AO7+'GEN GOVT LT DEBT'!AO99+AO20+AO24+AO29+AO33+AO37+AO41</f>
        <v>384403.99</v>
      </c>
      <c r="AP53" s="73">
        <f>AP3+AP7+'GEN GOVT LT DEBT'!AP99+AP20+AP24+AP29+AP33+AP37+AP41</f>
        <v>392419.28</v>
      </c>
      <c r="AQ53" s="73">
        <f>AQ3+AQ7+'GEN GOVT LT DEBT'!AQ99+AQ20+AQ24+AQ29+AQ33+AQ37+AQ41</f>
        <v>400606.89</v>
      </c>
      <c r="AR53" s="73">
        <f>AR3+AR7+'GEN GOVT LT DEBT'!AR99+AR20+AR24+AR29+AR33+AR37+AR41</f>
        <v>408970.34</v>
      </c>
      <c r="AS53" s="73">
        <f>AS3+AS7+'GEN GOVT LT DEBT'!AS99+AS20+AS24+AS29+AS33+AS37+AS41</f>
        <v>417511.21</v>
      </c>
      <c r="AT53" s="73">
        <f>AT3+AT7+'GEN GOVT LT DEBT'!AT99+AT20+AT24+AT29+AT33+AT37+AT41</f>
        <v>426236.1</v>
      </c>
      <c r="AU53" s="73">
        <f>AU3+AU7+'GEN GOVT LT DEBT'!AU99+AU20+AU24+AU29+AU33+AU37+AU41</f>
        <v>435148.7</v>
      </c>
      <c r="AV53" s="73">
        <f>AV3+AV7+'GEN GOVT LT DEBT'!AV99+AV20+AV24+AV29+AV33+AV37+AV41</f>
        <v>444248.74</v>
      </c>
      <c r="AW53" s="73">
        <f>AW7+'GEN GOVT LT DEBT'!AW99+AW24+AW29+AW33+AW37+AW41</f>
        <v>339372.03</v>
      </c>
      <c r="AX53" s="73">
        <f>AX3+'GEN GOVT LT DEBT'!AX99+AX20+AX29+AX33+AX37+AX41</f>
        <v>326373.40000000002</v>
      </c>
      <c r="AY53" s="73">
        <f>AY3+AY7+'GEN GOVT LT DEBT'!AY99+AY20+AY24+AY29+AY33+AY37+AY41</f>
        <v>333101.77</v>
      </c>
      <c r="AZ53" s="73">
        <f>AZ3+AZ7+'GEN GOVT LT DEBT'!AZ99+AZ20+AZ24+AZ29+AZ33+AZ37+AZ41</f>
        <v>339957.12</v>
      </c>
      <c r="BA53" s="73">
        <f>BA3+BA7+'GEN GOVT LT DEBT'!BA99+BA20+BA24+BA33+BA37+BA41</f>
        <v>337246.49</v>
      </c>
      <c r="BB53" s="73">
        <f>BB3+BB7+'GEN GOVT LT DEBT'!BB99+BB20+BB24+BB29+BB33+BB37+BB41</f>
        <v>344412.98</v>
      </c>
      <c r="BC53" s="73">
        <f>BC3+BC7+'GEN GOVT LT DEBT'!BC99+BC20+BC24+BC29+BC33+BC37+BC41</f>
        <v>351731.76</v>
      </c>
      <c r="BD53" s="73">
        <f>BD3+BD7+'GEN GOVT LT DEBT'!BD99+BD20+BD24+BD29+BD33+BD37+BD41</f>
        <v>359206.06</v>
      </c>
      <c r="BE53" s="73">
        <f>BE3+BE7+'GEN GOVT LT DEBT'!BE99+BE20+BE24+BE29+BE33+BE37+BE41</f>
        <v>366839.19</v>
      </c>
      <c r="BF53" s="73">
        <f>BF3+BF7+'GEN GOVT LT DEBT'!BF99+BF20+BF24+BF29+BF33+BF37+BF41</f>
        <v>374634.52</v>
      </c>
      <c r="BG53" s="73">
        <f>BG3+BG7+'GEN GOVT LT DEBT'!BG99+BG20+BG24+BG29+BG33+BG37+BG41</f>
        <v>382595.5</v>
      </c>
      <c r="BH53" s="73">
        <f>BH3+BH7+'GEN GOVT LT DEBT'!BH99+BH20+BH24+BH29+BH33+BH37+BH41</f>
        <v>390725.66</v>
      </c>
      <c r="BI53" s="73">
        <f>BI3+BI7+'GEN GOVT LT DEBT'!BI99+BI20+BI24+BI29+BI33+BI37+BI41</f>
        <v>399028.58</v>
      </c>
      <c r="BJ53" s="73">
        <f>BJ3+BJ7+'GEN GOVT LT DEBT'!BJ99+BJ20+BJ24+BJ29+BJ33+BJ37+BJ41</f>
        <v>404332.53</v>
      </c>
      <c r="BK53" s="73">
        <f>BK3+BK7+'GEN GOVT LT DEBT'!BK99+BK20+BK24+BK29+BK33+BK41</f>
        <v>0</v>
      </c>
    </row>
    <row r="54" spans="2:63" s="2" customFormat="1" ht="12.75" x14ac:dyDescent="0.2">
      <c r="B54" s="87"/>
      <c r="C54" s="3"/>
      <c r="D54" s="1"/>
      <c r="E54" s="71"/>
      <c r="F54" s="71"/>
      <c r="G54" s="71"/>
      <c r="H54" s="70"/>
      <c r="I54" s="70"/>
      <c r="J54" s="70"/>
      <c r="K54" s="71" t="s">
        <v>6</v>
      </c>
      <c r="L54" s="72">
        <f>L13+L46</f>
        <v>5024207.5199999996</v>
      </c>
      <c r="M54" s="73"/>
      <c r="N54" s="73">
        <f>N4+N8+'GEN GOVT LT DEBT'!N100+N21+N25+N30+N34+N38+N42</f>
        <v>16150</v>
      </c>
      <c r="O54" s="73">
        <f>O4+O8+'GEN GOVT LT DEBT'!O100+O21+O25+O30+O34+O38+O42</f>
        <v>15735.88</v>
      </c>
      <c r="P54" s="73">
        <f>P4+P8+'GEN GOVT LT DEBT'!P100+P21+P25+P30+P34+P38+P42</f>
        <v>15321.76</v>
      </c>
      <c r="Q54" s="73">
        <f>Q4+Q8+'GEN GOVT LT DEBT'!Q100+Q21+Q25+Q30+Q34+Q38+Q42</f>
        <v>14907.64</v>
      </c>
      <c r="R54" s="73">
        <f>R4+R8+'GEN GOVT LT DEBT'!R100+R21+R25+R30+R34+R38+R42</f>
        <v>14493.52</v>
      </c>
      <c r="S54" s="73">
        <f>S4+S8+'GEN GOVT LT DEBT'!S100+S21+S25+S30+S34+S38+S42</f>
        <v>20650.48</v>
      </c>
      <c r="T54" s="73">
        <f>T4+T8+'GEN GOVT LT DEBT'!T100+T21+T25+T30+T34+T38+T42</f>
        <v>19943.300000000003</v>
      </c>
      <c r="U54" s="73">
        <f>U4+U8+'GEN GOVT LT DEBT'!U100+U21+U25+U30+U34+U38+U42</f>
        <v>19230.45</v>
      </c>
      <c r="V54" s="73">
        <f>V4+V8+'GEN GOVT LT DEBT'!V100+V21+V25+V30+V34+V38+V42</f>
        <v>18511.11</v>
      </c>
      <c r="W54" s="73">
        <f>W4+W8+'GEN GOVT LT DEBT'!W100+W21+W25+W30+W34+W38+W42</f>
        <v>17785.14</v>
      </c>
      <c r="X54" s="73">
        <f>X4+X8+'GEN GOVT LT DEBT'!X100+X21+X25+X30+X34+X38+X42</f>
        <v>17052.39</v>
      </c>
      <c r="Y54" s="73">
        <f>Y4+Y8+'GEN GOVT LT DEBT'!Y100+Y21+Y25+Y30+Y34+Y38+Y42</f>
        <v>16312.71</v>
      </c>
      <c r="Z54" s="73">
        <f>Z4+Z8+'GEN GOVT LT DEBT'!Z100+Z21+Z25+Z30+Z34+Z38+Z42</f>
        <v>15565.96</v>
      </c>
      <c r="AA54" s="73">
        <f>AA4+AA8+'GEN GOVT LT DEBT'!AA100+AA21+AA25+AA30+AA34+AA38+AA42</f>
        <v>14811.98</v>
      </c>
      <c r="AB54" s="73">
        <f>AB4+AB8+'GEN GOVT LT DEBT'!AB100+AB21+AB25+AB30+AB34+AB38+AB42</f>
        <v>14050.6</v>
      </c>
      <c r="AC54" s="73">
        <f>AC4+AC8+'GEN GOVT LT DEBT'!AC100+AC21+AC25+AC30+AC34+AC38+AC42</f>
        <v>268010.86</v>
      </c>
      <c r="AD54" s="73">
        <f>AD4+AD8+'GEN GOVT LT DEBT'!AD100+AD21+AD25+AD30+AD34+AD38+AD42</f>
        <v>261814.18</v>
      </c>
      <c r="AE54" s="73">
        <f>AE4+AE8+'GEN GOVT LT DEBT'!AE100+AE21+AE25+AE30+AE34+AE38+AE42</f>
        <v>255369.58000000002</v>
      </c>
      <c r="AF54" s="73">
        <f>AF4+AF8+'GEN GOVT LT DEBT'!AF100+AF21+AF25+AF30+AF34+AF38+AF42</f>
        <v>248248</v>
      </c>
      <c r="AG54" s="73">
        <f>AG4+AG8+'GEN GOVT LT DEBT'!AG100+AG21+AG25+AG30+AG34+AG38+AG42</f>
        <v>240982.83000000002</v>
      </c>
      <c r="AH54" s="73">
        <f>AH4+AH8+'GEN GOVT LT DEBT'!AH100+AH21+AH25+AH30+AH34+AH38+AH42</f>
        <v>233571.01</v>
      </c>
      <c r="AI54" s="73">
        <f>AI4+AI8+'GEN GOVT LT DEBT'!AI100+AI21+AI25+AI30+AI34+AI38+AI42</f>
        <v>226009.38</v>
      </c>
      <c r="AJ54" s="73">
        <f>AJ4+AJ8+'GEN GOVT LT DEBT'!AJ100+AJ21+AJ25+AJ30+AJ34+AJ38+AJ42</f>
        <v>218294.71000000002</v>
      </c>
      <c r="AK54" s="73">
        <f>AK4+AK8+'GEN GOVT LT DEBT'!AK100+AK21+AK25+AK30+AK34+AK38+AK42</f>
        <v>210423.71</v>
      </c>
      <c r="AL54" s="73">
        <f>AL4+AL8+'GEN GOVT LT DEBT'!AL100+AL21+AL25+AL30+AL38+AL42</f>
        <v>202610.69</v>
      </c>
      <c r="AM54" s="73">
        <f>AM4+AM8+'GEN GOVT LT DEBT'!AM100+AM21+AM25+AM30+AM34+AM38+AM42</f>
        <v>194856.94</v>
      </c>
      <c r="AN54" s="73">
        <f>AN4+AN8+'GEN GOVT LT DEBT'!AN100+AN21+AN25+AN30+AN34+AN38+AN42</f>
        <v>186946.19</v>
      </c>
      <c r="AO54" s="73">
        <f>AO4+AO8+'GEN GOVT LT DEBT'!AO100+AO21+AO25+AO30+AO34+AO38+AO42</f>
        <v>178875.11000000002</v>
      </c>
      <c r="AP54" s="73">
        <f>AP4+AP8+'GEN GOVT LT DEBT'!AP100+AP21+AP25+AP30+AP34+AP38+AP42</f>
        <v>170640.24</v>
      </c>
      <c r="AQ54" s="73">
        <f>AQ4+AQ8+'GEN GOVT LT DEBT'!AQ100+AQ21+AQ25+AQ30+AQ34+AQ38+AQ42</f>
        <v>162238.10999999999</v>
      </c>
      <c r="AR54" s="73">
        <f>AR4+AR8+'GEN GOVT LT DEBT'!AR100+AR21+AR25+AR30+AR34+AR38+AR42</f>
        <v>153665.12</v>
      </c>
      <c r="AS54" s="73">
        <f>AS4+AS8+'GEN GOVT LT DEBT'!AS100+AS21+AS25+AS30+AS34+AS38+AS42</f>
        <v>144917.59</v>
      </c>
      <c r="AT54" s="73">
        <f>AT4+AT8+'GEN GOVT LT DEBT'!AT100+AT21+AT25+AT30+AT34+AT38+AT42</f>
        <v>135991.84</v>
      </c>
      <c r="AU54" s="73">
        <f>AU4+AU8+'GEN GOVT LT DEBT'!AU100+AU21+AU25+AU30+AU34+AU38+AU42</f>
        <v>126884.02</v>
      </c>
      <c r="AV54" s="73">
        <f>AV4+AV8+'GEN GOVT LT DEBT'!AV100+AV21+AV25+AV30+AV34+AV38+AV42</f>
        <v>117590.23</v>
      </c>
      <c r="AW54" s="73">
        <f>AW8+'GEN GOVT LT DEBT'!AW100+AW25+AW30+AW34+AW38+AW42</f>
        <v>108106.51</v>
      </c>
      <c r="AX54" s="73">
        <f>AX4+'GEN GOVT LT DEBT'!AX100+AX21+AX30+AX34+AX38+AX42</f>
        <v>100712.28</v>
      </c>
      <c r="AY54" s="73">
        <f>AY4+AY8+'GEN GOVT LT DEBT'!AY100+AY21+AY25+AY30+AY34+AY38+AY42</f>
        <v>93569.79</v>
      </c>
      <c r="AZ54" s="73">
        <f>AZ4+AZ8+'GEN GOVT LT DEBT'!AZ100+AZ21+AZ25+AZ30+AZ34+AZ38+AZ42</f>
        <v>86284.32</v>
      </c>
      <c r="BA54" s="73">
        <f>BA4+BA8+'GEN GOVT LT DEBT'!BA100+BA21+BA25+BA34+BA38+BA42</f>
        <v>78853.509999999995</v>
      </c>
      <c r="BB54" s="73">
        <f>BB4+BB8+'GEN GOVT LT DEBT'!BB100+BB21+BB25+BB30+BB34+BB38+BB42</f>
        <v>71687.02</v>
      </c>
      <c r="BC54" s="73">
        <f>BC4+BC8+'GEN GOVT LT DEBT'!BC100+BC21+BC25+BC30+BC34+BC38+BC42</f>
        <v>64368.24</v>
      </c>
      <c r="BD54" s="73">
        <f>BD4+BD8+'GEN GOVT LT DEBT'!BD100+BD21+BD25+BD30+BD34+BD38+BD42</f>
        <v>56893.94</v>
      </c>
      <c r="BE54" s="73">
        <f>BE4+BE8+'GEN GOVT LT DEBT'!BE100+BE21+BE25+BE30+BE34+BE38+BE42</f>
        <v>49260.81</v>
      </c>
      <c r="BF54" s="73">
        <f>BF4+BF8+'GEN GOVT LT DEBT'!BF100+BF21+BF25+BF30+BF34+BF38+BF42</f>
        <v>41465.480000000003</v>
      </c>
      <c r="BG54" s="73">
        <f>BG4+BG8+'GEN GOVT LT DEBT'!BG100+BG21+BG25+BG30+BG34+BG38+BG42</f>
        <v>33504.5</v>
      </c>
      <c r="BH54" s="73">
        <f>BH4+BH8+'GEN GOVT LT DEBT'!BH100+BH21+BH25+BH30+BH34+BH38+BH42</f>
        <v>25374.34</v>
      </c>
      <c r="BI54" s="73">
        <f>BI4+BI8+'GEN GOVT LT DEBT'!BI100+BI21+BI25+BI30+BI34+BI38+BI42</f>
        <v>17071.419999999998</v>
      </c>
      <c r="BJ54" s="73">
        <f>BJ4+BJ8+'GEN GOVT LT DEBT'!BJ100+BJ21+BJ25+BJ30+BJ34+BJ38+BJ42</f>
        <v>8592.07</v>
      </c>
      <c r="BK54" s="74"/>
    </row>
    <row r="55" spans="2:63" s="2" customFormat="1" ht="12.75" x14ac:dyDescent="0.2">
      <c r="B55" s="87"/>
      <c r="C55" s="3"/>
      <c r="D55" s="1"/>
      <c r="E55" s="71"/>
      <c r="F55" s="71"/>
      <c r="G55" s="71"/>
      <c r="H55" s="70"/>
      <c r="I55" s="70"/>
      <c r="J55" s="70"/>
      <c r="K55" s="71" t="s">
        <v>5</v>
      </c>
      <c r="L55" s="72">
        <f>L14+L47</f>
        <v>41814.92</v>
      </c>
      <c r="M55" s="73"/>
      <c r="N55" s="73">
        <f t="shared" ref="N55:AK55" si="31">N5+N9+N22+N26+N35</f>
        <v>0</v>
      </c>
      <c r="O55" s="73">
        <f t="shared" si="31"/>
        <v>0</v>
      </c>
      <c r="P55" s="73">
        <f t="shared" si="31"/>
        <v>0</v>
      </c>
      <c r="Q55" s="73">
        <f t="shared" si="31"/>
        <v>0</v>
      </c>
      <c r="R55" s="73">
        <f t="shared" si="31"/>
        <v>0</v>
      </c>
      <c r="S55" s="73">
        <f t="shared" si="31"/>
        <v>492.78</v>
      </c>
      <c r="T55" s="73">
        <f t="shared" si="31"/>
        <v>470.85</v>
      </c>
      <c r="U55" s="73">
        <f t="shared" si="31"/>
        <v>448.44</v>
      </c>
      <c r="V55" s="73">
        <f t="shared" si="31"/>
        <v>425.55</v>
      </c>
      <c r="W55" s="73">
        <f t="shared" si="31"/>
        <v>402.16</v>
      </c>
      <c r="X55" s="73">
        <f t="shared" si="31"/>
        <v>378.27</v>
      </c>
      <c r="Y55" s="73">
        <f t="shared" si="31"/>
        <v>353.86</v>
      </c>
      <c r="Z55" s="73">
        <f t="shared" si="31"/>
        <v>328.91</v>
      </c>
      <c r="AA55" s="73">
        <f t="shared" si="31"/>
        <v>303.42</v>
      </c>
      <c r="AB55" s="73">
        <f t="shared" si="31"/>
        <v>277.37</v>
      </c>
      <c r="AC55" s="73">
        <f t="shared" si="31"/>
        <v>3417.95</v>
      </c>
      <c r="AD55" s="73">
        <f t="shared" si="31"/>
        <v>3349</v>
      </c>
      <c r="AE55" s="73">
        <f t="shared" si="31"/>
        <v>3187.84</v>
      </c>
      <c r="AF55" s="73">
        <f t="shared" si="31"/>
        <v>3023.1899999999996</v>
      </c>
      <c r="AG55" s="73">
        <f t="shared" si="31"/>
        <v>2855.0099999999998</v>
      </c>
      <c r="AH55" s="73">
        <f t="shared" si="31"/>
        <v>2683.12</v>
      </c>
      <c r="AI55" s="73">
        <f t="shared" si="31"/>
        <v>2507.5</v>
      </c>
      <c r="AJ55" s="73">
        <f t="shared" si="31"/>
        <v>2328.09</v>
      </c>
      <c r="AK55" s="73">
        <f t="shared" si="31"/>
        <v>2144.8200000000002</v>
      </c>
      <c r="AL55" s="73">
        <f>AL5+AL9+AL22+AL26</f>
        <v>1973.8000000000002</v>
      </c>
      <c r="AM55" s="73">
        <f t="shared" ref="AM55:AV55" si="32">AM5+AM9+AM22+AM26+AM35</f>
        <v>1815.42</v>
      </c>
      <c r="AN55" s="73">
        <f t="shared" si="32"/>
        <v>1653.58</v>
      </c>
      <c r="AO55" s="73">
        <f t="shared" si="32"/>
        <v>1488.27</v>
      </c>
      <c r="AP55" s="73">
        <f t="shared" si="32"/>
        <v>1319.3200000000002</v>
      </c>
      <c r="AQ55" s="73">
        <f t="shared" si="32"/>
        <v>1146.72</v>
      </c>
      <c r="AR55" s="73">
        <f t="shared" si="32"/>
        <v>970.36</v>
      </c>
      <c r="AS55" s="73">
        <f t="shared" si="32"/>
        <v>790.2</v>
      </c>
      <c r="AT55" s="73">
        <f t="shared" si="32"/>
        <v>606.06000000000006</v>
      </c>
      <c r="AU55" s="73">
        <f t="shared" si="32"/>
        <v>417.96</v>
      </c>
      <c r="AV55" s="73">
        <f t="shared" si="32"/>
        <v>225.74</v>
      </c>
      <c r="AW55" s="73">
        <f>AW9+AW26+AW35</f>
        <v>29.38</v>
      </c>
      <c r="AX55" s="73">
        <f>AX5+AX22+AX35</f>
        <v>0</v>
      </c>
      <c r="AY55" s="73">
        <f t="shared" ref="AY55:BJ55" si="33">AY5+AY9+AY22+AY26+AY35</f>
        <v>0</v>
      </c>
      <c r="AZ55" s="73">
        <f t="shared" si="33"/>
        <v>0</v>
      </c>
      <c r="BA55" s="73">
        <f t="shared" si="33"/>
        <v>0</v>
      </c>
      <c r="BB55" s="73">
        <f t="shared" si="33"/>
        <v>0</v>
      </c>
      <c r="BC55" s="73">
        <f t="shared" si="33"/>
        <v>0</v>
      </c>
      <c r="BD55" s="73">
        <f t="shared" si="33"/>
        <v>0</v>
      </c>
      <c r="BE55" s="73">
        <f t="shared" si="33"/>
        <v>0</v>
      </c>
      <c r="BF55" s="73">
        <f t="shared" si="33"/>
        <v>0</v>
      </c>
      <c r="BG55" s="73">
        <f t="shared" si="33"/>
        <v>0</v>
      </c>
      <c r="BH55" s="73">
        <f t="shared" si="33"/>
        <v>0</v>
      </c>
      <c r="BI55" s="73">
        <f t="shared" si="33"/>
        <v>0</v>
      </c>
      <c r="BJ55" s="73">
        <f t="shared" si="33"/>
        <v>0</v>
      </c>
      <c r="BK55" s="74"/>
    </row>
    <row r="56" spans="2:63" s="2" customFormat="1" ht="13.5" thickBot="1" x14ac:dyDescent="0.25">
      <c r="B56" s="87"/>
      <c r="C56" s="3"/>
      <c r="D56" s="1"/>
      <c r="E56" s="71"/>
      <c r="F56" s="71"/>
      <c r="G56" s="71"/>
      <c r="H56" s="70"/>
      <c r="I56" s="70"/>
      <c r="J56" s="70"/>
      <c r="K56" s="71" t="s">
        <v>30</v>
      </c>
      <c r="L56" s="72">
        <f>L48+L15</f>
        <v>1770</v>
      </c>
      <c r="M56" s="73"/>
      <c r="N56" s="73">
        <f t="shared" ref="N56:AD56" si="34">N10+N27</f>
        <v>0</v>
      </c>
      <c r="O56" s="73">
        <f t="shared" si="34"/>
        <v>0</v>
      </c>
      <c r="P56" s="73">
        <f t="shared" si="34"/>
        <v>0</v>
      </c>
      <c r="Q56" s="73">
        <f t="shared" si="34"/>
        <v>0</v>
      </c>
      <c r="R56" s="73">
        <f t="shared" si="34"/>
        <v>0</v>
      </c>
      <c r="S56" s="73">
        <f t="shared" si="34"/>
        <v>0</v>
      </c>
      <c r="T56" s="73">
        <f t="shared" si="34"/>
        <v>0</v>
      </c>
      <c r="U56" s="73">
        <f t="shared" si="34"/>
        <v>0</v>
      </c>
      <c r="V56" s="73">
        <f t="shared" si="34"/>
        <v>0</v>
      </c>
      <c r="W56" s="73">
        <f t="shared" si="34"/>
        <v>0</v>
      </c>
      <c r="X56" s="73">
        <f t="shared" si="34"/>
        <v>0</v>
      </c>
      <c r="Y56" s="73">
        <f t="shared" si="34"/>
        <v>0</v>
      </c>
      <c r="Z56" s="73">
        <f t="shared" si="34"/>
        <v>0</v>
      </c>
      <c r="AA56" s="73">
        <f t="shared" si="34"/>
        <v>0</v>
      </c>
      <c r="AB56" s="73">
        <f t="shared" si="34"/>
        <v>0</v>
      </c>
      <c r="AC56" s="73">
        <f t="shared" si="34"/>
        <v>0</v>
      </c>
      <c r="AD56" s="73">
        <f t="shared" si="34"/>
        <v>1770.0100000000002</v>
      </c>
      <c r="AE56" s="73">
        <v>0</v>
      </c>
      <c r="AF56" s="73">
        <f t="shared" ref="AF56:BJ56" si="35">AF10+AF27</f>
        <v>0</v>
      </c>
      <c r="AG56" s="73">
        <f t="shared" si="35"/>
        <v>0</v>
      </c>
      <c r="AH56" s="73">
        <f t="shared" si="35"/>
        <v>0</v>
      </c>
      <c r="AI56" s="73">
        <f t="shared" si="35"/>
        <v>0</v>
      </c>
      <c r="AJ56" s="73">
        <f t="shared" si="35"/>
        <v>0</v>
      </c>
      <c r="AK56" s="73">
        <f t="shared" si="35"/>
        <v>0</v>
      </c>
      <c r="AL56" s="73">
        <f t="shared" si="35"/>
        <v>0</v>
      </c>
      <c r="AM56" s="73">
        <f t="shared" si="35"/>
        <v>0</v>
      </c>
      <c r="AN56" s="73">
        <f t="shared" si="35"/>
        <v>0</v>
      </c>
      <c r="AO56" s="73">
        <f t="shared" si="35"/>
        <v>0</v>
      </c>
      <c r="AP56" s="73">
        <f t="shared" si="35"/>
        <v>0</v>
      </c>
      <c r="AQ56" s="73">
        <f t="shared" si="35"/>
        <v>0</v>
      </c>
      <c r="AR56" s="73">
        <f t="shared" si="35"/>
        <v>0</v>
      </c>
      <c r="AS56" s="73">
        <f t="shared" si="35"/>
        <v>0</v>
      </c>
      <c r="AT56" s="73">
        <f t="shared" si="35"/>
        <v>0</v>
      </c>
      <c r="AU56" s="73">
        <f t="shared" si="35"/>
        <v>0</v>
      </c>
      <c r="AV56" s="73">
        <f t="shared" si="35"/>
        <v>0</v>
      </c>
      <c r="AW56" s="73">
        <f t="shared" si="35"/>
        <v>0</v>
      </c>
      <c r="AX56" s="73">
        <f t="shared" si="35"/>
        <v>0</v>
      </c>
      <c r="AY56" s="73">
        <f t="shared" si="35"/>
        <v>0</v>
      </c>
      <c r="AZ56" s="73">
        <f t="shared" si="35"/>
        <v>0</v>
      </c>
      <c r="BA56" s="73">
        <f t="shared" si="35"/>
        <v>0</v>
      </c>
      <c r="BB56" s="73">
        <f t="shared" si="35"/>
        <v>0</v>
      </c>
      <c r="BC56" s="73">
        <f t="shared" si="35"/>
        <v>0</v>
      </c>
      <c r="BD56" s="73">
        <f t="shared" si="35"/>
        <v>0</v>
      </c>
      <c r="BE56" s="73">
        <f t="shared" si="35"/>
        <v>0</v>
      </c>
      <c r="BF56" s="73">
        <f t="shared" si="35"/>
        <v>0</v>
      </c>
      <c r="BG56" s="73">
        <f t="shared" si="35"/>
        <v>0</v>
      </c>
      <c r="BH56" s="73">
        <f t="shared" si="35"/>
        <v>0</v>
      </c>
      <c r="BI56" s="73">
        <f t="shared" si="35"/>
        <v>0</v>
      </c>
      <c r="BJ56" s="73">
        <f t="shared" si="35"/>
        <v>0</v>
      </c>
      <c r="BK56" s="74"/>
    </row>
    <row r="57" spans="2:63" s="34" customFormat="1" ht="12.75" x14ac:dyDescent="0.2">
      <c r="B57" s="54"/>
      <c r="C57" s="1"/>
      <c r="D57" s="1"/>
      <c r="E57" s="79"/>
      <c r="F57" s="79"/>
      <c r="G57" s="79"/>
      <c r="H57" s="80"/>
      <c r="I57" s="70"/>
      <c r="J57" s="70"/>
      <c r="K57" s="75" t="s">
        <v>3</v>
      </c>
      <c r="L57" s="76">
        <f>SUM(L53:L56)</f>
        <v>17941413.68</v>
      </c>
      <c r="M57" s="76">
        <f t="shared" ref="M57" si="36">SUM(M53:M56)</f>
        <v>0</v>
      </c>
      <c r="N57" s="76">
        <f t="shared" ref="N57:BJ57" si="37">SUM(N53:N56)</f>
        <v>25894</v>
      </c>
      <c r="O57" s="76">
        <f t="shared" si="37"/>
        <v>25479.879999999997</v>
      </c>
      <c r="P57" s="76">
        <f t="shared" si="37"/>
        <v>25065.760000000002</v>
      </c>
      <c r="Q57" s="76">
        <f t="shared" si="37"/>
        <v>24651.64</v>
      </c>
      <c r="R57" s="76">
        <f t="shared" si="37"/>
        <v>24237.52</v>
      </c>
      <c r="S57" s="76">
        <f t="shared" si="37"/>
        <v>45349.35</v>
      </c>
      <c r="T57" s="76">
        <f t="shared" si="37"/>
        <v>44934.15</v>
      </c>
      <c r="U57" s="76">
        <f t="shared" si="37"/>
        <v>44519.81</v>
      </c>
      <c r="V57" s="76">
        <f t="shared" si="37"/>
        <v>44105.490000000005</v>
      </c>
      <c r="W57" s="76">
        <f t="shared" si="37"/>
        <v>43692.04</v>
      </c>
      <c r="X57" s="76">
        <f t="shared" si="37"/>
        <v>43277.31</v>
      </c>
      <c r="Y57" s="76">
        <f t="shared" si="37"/>
        <v>42863.119999999995</v>
      </c>
      <c r="Z57" s="76">
        <f t="shared" si="37"/>
        <v>42449.320000000007</v>
      </c>
      <c r="AA57" s="76">
        <f t="shared" si="37"/>
        <v>42035.759999999995</v>
      </c>
      <c r="AB57" s="76">
        <f>SUM(AB53:AB56)</f>
        <v>41621.230000000003</v>
      </c>
      <c r="AC57" s="76">
        <f t="shared" si="37"/>
        <v>576972.96</v>
      </c>
      <c r="AD57" s="76">
        <f t="shared" si="37"/>
        <v>591825.74</v>
      </c>
      <c r="AE57" s="76">
        <f t="shared" si="37"/>
        <v>590199.29999999993</v>
      </c>
      <c r="AF57" s="76">
        <f t="shared" si="37"/>
        <v>589806.28999999992</v>
      </c>
      <c r="AG57" s="76">
        <f t="shared" si="37"/>
        <v>589413.05000000005</v>
      </c>
      <c r="AH57" s="76">
        <f t="shared" si="37"/>
        <v>589021.36</v>
      </c>
      <c r="AI57" s="76">
        <f t="shared" si="37"/>
        <v>588630.13</v>
      </c>
      <c r="AJ57" s="76">
        <f t="shared" si="37"/>
        <v>588241.21</v>
      </c>
      <c r="AK57" s="76">
        <f t="shared" si="37"/>
        <v>587849.39999999991</v>
      </c>
      <c r="AL57" s="76">
        <f>SUM(AL53:AL56)</f>
        <v>565934.22</v>
      </c>
      <c r="AM57" s="76">
        <f t="shared" si="37"/>
        <v>565544.96000000008</v>
      </c>
      <c r="AN57" s="76">
        <f t="shared" si="37"/>
        <v>565155.34</v>
      </c>
      <c r="AO57" s="76">
        <f t="shared" si="37"/>
        <v>564767.37</v>
      </c>
      <c r="AP57" s="76">
        <f t="shared" si="37"/>
        <v>564378.84</v>
      </c>
      <c r="AQ57" s="76">
        <f t="shared" si="37"/>
        <v>563991.72</v>
      </c>
      <c r="AR57" s="76">
        <f t="shared" si="37"/>
        <v>563605.81999999995</v>
      </c>
      <c r="AS57" s="76">
        <f t="shared" si="37"/>
        <v>563219</v>
      </c>
      <c r="AT57" s="76">
        <f t="shared" si="37"/>
        <v>562834</v>
      </c>
      <c r="AU57" s="76">
        <f t="shared" si="37"/>
        <v>562450.67999999993</v>
      </c>
      <c r="AV57" s="76">
        <f t="shared" si="37"/>
        <v>562064.71</v>
      </c>
      <c r="AW57" s="76">
        <f t="shared" si="37"/>
        <v>447507.92000000004</v>
      </c>
      <c r="AX57" s="76">
        <f t="shared" si="37"/>
        <v>427085.68000000005</v>
      </c>
      <c r="AY57" s="76">
        <f t="shared" si="37"/>
        <v>426671.56</v>
      </c>
      <c r="AZ57" s="76">
        <f t="shared" si="37"/>
        <v>426241.44</v>
      </c>
      <c r="BA57" s="76">
        <f t="shared" si="37"/>
        <v>416100</v>
      </c>
      <c r="BB57" s="76">
        <f t="shared" si="37"/>
        <v>416100</v>
      </c>
      <c r="BC57" s="76">
        <f t="shared" si="37"/>
        <v>416100</v>
      </c>
      <c r="BD57" s="76">
        <f t="shared" si="37"/>
        <v>416100</v>
      </c>
      <c r="BE57" s="76">
        <f t="shared" si="37"/>
        <v>416100</v>
      </c>
      <c r="BF57" s="76">
        <f t="shared" si="37"/>
        <v>416100</v>
      </c>
      <c r="BG57" s="76">
        <f t="shared" si="37"/>
        <v>416100</v>
      </c>
      <c r="BH57" s="76">
        <f t="shared" si="37"/>
        <v>416100</v>
      </c>
      <c r="BI57" s="76">
        <f t="shared" si="37"/>
        <v>416100</v>
      </c>
      <c r="BJ57" s="76">
        <f t="shared" si="37"/>
        <v>412924.60000000003</v>
      </c>
      <c r="BK57" s="76">
        <f>SUM(M57:BJ57)</f>
        <v>17941413.68</v>
      </c>
    </row>
    <row r="58" spans="2:63" s="34" customFormat="1" ht="12.75" x14ac:dyDescent="0.2">
      <c r="B58" s="54"/>
      <c r="C58" s="1"/>
      <c r="D58" s="1"/>
      <c r="H58" s="56"/>
      <c r="I58" s="63"/>
      <c r="J58" s="63"/>
      <c r="K58" s="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</row>
    <row r="60" spans="2:63" x14ac:dyDescent="0.25">
      <c r="K60" s="25" t="s">
        <v>51</v>
      </c>
      <c r="L60" s="90">
        <f>L16+L49</f>
        <v>17941413.68</v>
      </c>
    </row>
    <row r="61" spans="2:63" x14ac:dyDescent="0.25">
      <c r="K61" s="25" t="s">
        <v>53</v>
      </c>
      <c r="L61" s="90">
        <f>BK57-L16-L49</f>
        <v>0</v>
      </c>
    </row>
    <row r="92" spans="10:27" x14ac:dyDescent="0.25"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0:27" x14ac:dyDescent="0.25"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</row>
    <row r="94" spans="10:27" x14ac:dyDescent="0.25"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</row>
    <row r="95" spans="10:27" x14ac:dyDescent="0.25"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</row>
    <row r="96" spans="10:27" x14ac:dyDescent="0.25"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</row>
    <row r="97" spans="10:27" x14ac:dyDescent="0.25"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</row>
    <row r="98" spans="10:27" x14ac:dyDescent="0.25"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</row>
    <row r="99" spans="10:27" x14ac:dyDescent="0.25"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</row>
    <row r="100" spans="10:27" x14ac:dyDescent="0.25"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</row>
    <row r="101" spans="10:27" x14ac:dyDescent="0.25"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</row>
    <row r="102" spans="10:27" x14ac:dyDescent="0.25"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</row>
    <row r="103" spans="10:27" x14ac:dyDescent="0.25"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</row>
    <row r="104" spans="10:27" x14ac:dyDescent="0.25"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0:27" x14ac:dyDescent="0.25"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</row>
    <row r="116" ht="12.75" customHeight="1" x14ac:dyDescent="0.25"/>
  </sheetData>
  <phoneticPr fontId="7" type="noConversion"/>
  <printOptions horizontalCentered="1" verticalCentered="1"/>
  <pageMargins left="1" right="1" top="1.25" bottom="1" header="0.75" footer="0"/>
  <pageSetup scale="87" fitToWidth="2" orientation="landscape" r:id="rId1"/>
  <headerFooter alignWithMargins="0">
    <oddHeader>&amp;C&amp;"Times New Roman,Bold"&amp;12REPORT OF THE TREASURER
&amp;10SEWER DEPARTMENT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23F1-595A-48BD-B2E8-11C0B204D45E}">
  <dimension ref="A1:AM52"/>
  <sheetViews>
    <sheetView tabSelected="1" workbookViewId="0">
      <selection activeCell="A6" sqref="A6"/>
    </sheetView>
  </sheetViews>
  <sheetFormatPr defaultRowHeight="15" x14ac:dyDescent="0.25"/>
  <cols>
    <col min="1" max="1" width="32" customWidth="1"/>
    <col min="2" max="2" width="2.85546875" customWidth="1"/>
    <col min="3" max="3" width="17" customWidth="1"/>
    <col min="4" max="8" width="15.7109375" customWidth="1"/>
    <col min="9" max="9" width="14.5703125" customWidth="1"/>
    <col min="10" max="12" width="14.85546875" customWidth="1"/>
    <col min="13" max="15" width="15" customWidth="1"/>
    <col min="16" max="16" width="15.140625" customWidth="1"/>
    <col min="17" max="28" width="14.7109375" customWidth="1"/>
    <col min="29" max="29" width="13.140625" customWidth="1"/>
    <col min="30" max="30" width="15.28515625" customWidth="1"/>
    <col min="31" max="31" width="13.140625" customWidth="1"/>
    <col min="32" max="37" width="15" customWidth="1"/>
  </cols>
  <sheetData>
    <row r="1" spans="1:39" ht="15.75" x14ac:dyDescent="0.25">
      <c r="A1" s="178" t="s">
        <v>144</v>
      </c>
      <c r="B1" s="179"/>
      <c r="C1" s="169"/>
    </row>
    <row r="2" spans="1:39" ht="18.75" x14ac:dyDescent="0.3">
      <c r="A2" s="162" t="s">
        <v>143</v>
      </c>
      <c r="B2" s="162"/>
      <c r="C2" s="162"/>
      <c r="D2" s="162"/>
      <c r="E2" s="162"/>
      <c r="F2" s="162"/>
      <c r="G2" s="162"/>
      <c r="H2" s="162"/>
    </row>
    <row r="3" spans="1:39" ht="11.25" customHeight="1" x14ac:dyDescent="0.3">
      <c r="A3" s="161"/>
      <c r="B3" s="161"/>
      <c r="C3" s="161"/>
      <c r="D3" s="161"/>
      <c r="E3" s="161"/>
      <c r="F3" s="161"/>
      <c r="G3" s="161"/>
      <c r="H3" s="161"/>
    </row>
    <row r="4" spans="1:39" x14ac:dyDescent="0.25">
      <c r="A4" s="168" t="s">
        <v>160</v>
      </c>
      <c r="B4" s="103"/>
      <c r="C4" s="104" t="s">
        <v>167</v>
      </c>
      <c r="D4" s="164" t="s">
        <v>62</v>
      </c>
      <c r="E4" s="104" t="s">
        <v>61</v>
      </c>
      <c r="F4" s="104" t="s">
        <v>60</v>
      </c>
      <c r="G4" s="104" t="s">
        <v>59</v>
      </c>
      <c r="H4" s="104" t="s">
        <v>119</v>
      </c>
      <c r="I4" s="104" t="s">
        <v>120</v>
      </c>
      <c r="J4" s="104" t="s">
        <v>121</v>
      </c>
      <c r="K4" s="104" t="s">
        <v>122</v>
      </c>
      <c r="L4" s="104" t="s">
        <v>123</v>
      </c>
      <c r="M4" s="104" t="s">
        <v>124</v>
      </c>
      <c r="N4" s="104" t="s">
        <v>125</v>
      </c>
      <c r="O4" s="104" t="s">
        <v>126</v>
      </c>
      <c r="P4" s="104" t="s">
        <v>127</v>
      </c>
      <c r="Q4" s="104" t="s">
        <v>128</v>
      </c>
      <c r="R4" s="104" t="s">
        <v>129</v>
      </c>
      <c r="S4" s="104" t="s">
        <v>130</v>
      </c>
      <c r="T4" s="104" t="s">
        <v>131</v>
      </c>
      <c r="U4" s="104" t="s">
        <v>132</v>
      </c>
      <c r="V4" s="104" t="s">
        <v>133</v>
      </c>
      <c r="W4" s="104" t="s">
        <v>134</v>
      </c>
      <c r="X4" s="104" t="s">
        <v>135</v>
      </c>
      <c r="Y4" s="104" t="s">
        <v>136</v>
      </c>
      <c r="Z4" s="104" t="s">
        <v>137</v>
      </c>
      <c r="AA4" s="104" t="s">
        <v>138</v>
      </c>
      <c r="AB4" s="104" t="s">
        <v>139</v>
      </c>
      <c r="AC4" s="104" t="s">
        <v>140</v>
      </c>
      <c r="AD4" s="104" t="s">
        <v>141</v>
      </c>
      <c r="AE4" s="104" t="s">
        <v>142</v>
      </c>
      <c r="AF4" s="104" t="s">
        <v>149</v>
      </c>
      <c r="AG4" s="104" t="s">
        <v>150</v>
      </c>
      <c r="AH4" s="104" t="s">
        <v>151</v>
      </c>
      <c r="AI4" s="104" t="s">
        <v>152</v>
      </c>
      <c r="AJ4" s="104" t="s">
        <v>153</v>
      </c>
      <c r="AK4" s="104" t="s">
        <v>154</v>
      </c>
      <c r="AL4" s="104" t="s">
        <v>155</v>
      </c>
      <c r="AM4" s="104" t="s">
        <v>156</v>
      </c>
    </row>
    <row r="5" spans="1:39" x14ac:dyDescent="0.25">
      <c r="A5" t="s">
        <v>65</v>
      </c>
      <c r="C5" s="98">
        <f>'GEN GOVT LT DEBT'!AC98</f>
        <v>165500</v>
      </c>
      <c r="D5" s="165">
        <f>'GEN GOVT LT DEBT'!AD98</f>
        <v>168000</v>
      </c>
      <c r="E5" s="163" t="s">
        <v>63</v>
      </c>
      <c r="F5" s="98"/>
      <c r="G5" s="98"/>
      <c r="H5" s="98"/>
    </row>
    <row r="6" spans="1:39" x14ac:dyDescent="0.25">
      <c r="A6" s="170" t="s">
        <v>164</v>
      </c>
      <c r="C6" s="98">
        <f>'GEN GOVT LT DEBT'!AC72</f>
        <v>772612.5</v>
      </c>
      <c r="D6" s="165">
        <f>'GEN GOVT LT DEBT'!AD72</f>
        <v>1017362.5</v>
      </c>
      <c r="E6" s="98">
        <f>'GEN GOVT LT DEBT'!AE72</f>
        <v>1154362.5</v>
      </c>
      <c r="F6" s="98">
        <f>'GEN GOVT LT DEBT'!AF72</f>
        <v>1123362.5</v>
      </c>
      <c r="G6" s="98">
        <f>'GEN GOVT LT DEBT'!AG72</f>
        <v>1092362.5</v>
      </c>
      <c r="H6" s="98">
        <f>'GEN GOVT LT DEBT'!AH72</f>
        <v>1061362.5</v>
      </c>
      <c r="I6" s="98">
        <f>'GEN GOVT LT DEBT'!AI72</f>
        <v>1030362.5</v>
      </c>
      <c r="J6" s="98">
        <f>'GEN GOVT LT DEBT'!AJ72</f>
        <v>999362.5</v>
      </c>
      <c r="K6" s="98">
        <f>'GEN GOVT LT DEBT'!AK72</f>
        <v>974562.5</v>
      </c>
      <c r="L6" s="98">
        <f>'GEN GOVT LT DEBT'!AL72</f>
        <v>954762.5</v>
      </c>
      <c r="M6" s="98">
        <f>'GEN GOVT LT DEBT'!AM72</f>
        <v>924762.5</v>
      </c>
      <c r="N6" s="98">
        <f>'GEN GOVT LT DEBT'!AN72</f>
        <v>906162.5</v>
      </c>
      <c r="O6" s="98">
        <f>'GEN GOVT LT DEBT'!AO72</f>
        <v>887562.5</v>
      </c>
      <c r="P6" s="98">
        <f>'GEN GOVT LT DEBT'!AP72</f>
        <v>868962.5</v>
      </c>
      <c r="Q6" s="98">
        <f>'GEN GOVT LT DEBT'!AQ72</f>
        <v>850362.5</v>
      </c>
      <c r="R6" s="98">
        <f>'GEN GOVT LT DEBT'!AR72</f>
        <v>831762.5</v>
      </c>
      <c r="S6" s="98">
        <f>'GEN GOVT LT DEBT'!AS72</f>
        <v>813162.5</v>
      </c>
      <c r="T6" s="98">
        <f>'GEN GOVT LT DEBT'!AT72</f>
        <v>789562.5</v>
      </c>
      <c r="U6" s="98">
        <f>'GEN GOVT LT DEBT'!AU72</f>
        <v>771881.26</v>
      </c>
      <c r="V6" s="98">
        <f>'GEN GOVT LT DEBT'!AV72</f>
        <v>754200</v>
      </c>
      <c r="W6" s="98">
        <f>'GEN GOVT LT DEBT'!AW72</f>
        <v>735750</v>
      </c>
      <c r="X6" s="98">
        <f>'GEN GOVT LT DEBT'!AX72</f>
        <v>717300</v>
      </c>
      <c r="Y6" s="98">
        <f>'GEN GOVT LT DEBT'!AY72</f>
        <v>698850</v>
      </c>
      <c r="Z6" s="98">
        <f>'GEN GOVT LT DEBT'!AZ72</f>
        <v>680400</v>
      </c>
      <c r="AA6" s="98">
        <f>'GEN GOVT LT DEBT'!BA72</f>
        <v>656950</v>
      </c>
      <c r="AB6" s="98">
        <f>'GEN GOVT LT DEBT'!BB72</f>
        <v>638650</v>
      </c>
      <c r="AC6" s="98">
        <f>'GEN GOVT LT DEBT'!BC72</f>
        <v>355350</v>
      </c>
      <c r="AD6" s="100" t="s">
        <v>63</v>
      </c>
      <c r="AE6" s="98"/>
      <c r="AF6" s="98"/>
      <c r="AG6" s="98"/>
      <c r="AH6" s="98"/>
      <c r="AI6" s="98"/>
      <c r="AJ6" s="98"/>
      <c r="AK6" s="98"/>
      <c r="AL6" s="98"/>
      <c r="AM6" s="98"/>
    </row>
    <row r="7" spans="1:39" x14ac:dyDescent="0.25">
      <c r="A7" t="s">
        <v>64</v>
      </c>
      <c r="C7" s="98">
        <f>'GEN GOVT LT DEBT'!AC87</f>
        <v>78280</v>
      </c>
      <c r="D7" s="165">
        <f>'GEN GOVT LT DEBT'!AD87</f>
        <v>78280</v>
      </c>
      <c r="E7" s="98">
        <f>'GEN GOVT LT DEBT'!AE87</f>
        <v>78280</v>
      </c>
      <c r="F7" s="98">
        <f>'GEN GOVT LT DEBT'!AF87</f>
        <v>78280</v>
      </c>
      <c r="G7" s="98">
        <f>'GEN GOVT LT DEBT'!AG87</f>
        <v>78280</v>
      </c>
      <c r="H7" s="98">
        <f>'GEN GOVT LT DEBT'!AH87</f>
        <v>78280</v>
      </c>
      <c r="I7" s="98">
        <f>'GEN GOVT LT DEBT'!AI87</f>
        <v>78224.37000000001</v>
      </c>
      <c r="J7" s="99" t="s">
        <v>63</v>
      </c>
    </row>
    <row r="8" spans="1:39" x14ac:dyDescent="0.25">
      <c r="A8" t="s">
        <v>19</v>
      </c>
      <c r="C8" s="98">
        <f>'GEN GOVT LT DEBT'!AC6</f>
        <v>68940</v>
      </c>
      <c r="D8" s="165">
        <f>'GEN GOVT LT DEBT'!AD6</f>
        <v>68940</v>
      </c>
      <c r="E8" s="98">
        <f>'GEN GOVT LT DEBT'!AE6</f>
        <v>68940</v>
      </c>
      <c r="F8" s="98">
        <f>'GEN GOVT LT DEBT'!AF6</f>
        <v>68940</v>
      </c>
      <c r="G8" s="98">
        <f>'GEN GOVT LT DEBT'!AG6</f>
        <v>68940</v>
      </c>
      <c r="H8" s="98">
        <f>'GEN GOVT LT DEBT'!AH6</f>
        <v>68940</v>
      </c>
      <c r="I8" s="98">
        <f>'GEN GOVT LT DEBT'!AI6</f>
        <v>68940</v>
      </c>
      <c r="J8" s="98">
        <f>'GEN GOVT LT DEBT'!AJ6</f>
        <v>68940</v>
      </c>
      <c r="K8" s="98">
        <f>'GEN GOVT LT DEBT'!AK6</f>
        <v>68940</v>
      </c>
      <c r="L8" s="98">
        <f>'GEN GOVT LT DEBT'!AL6</f>
        <v>68940</v>
      </c>
      <c r="M8" s="98">
        <f>'GEN GOVT LT DEBT'!AM6</f>
        <v>68940</v>
      </c>
      <c r="N8" s="98">
        <f>'GEN GOVT LT DEBT'!AN6</f>
        <v>68940</v>
      </c>
      <c r="O8" s="98">
        <f>'GEN GOVT LT DEBT'!AO6</f>
        <v>68940</v>
      </c>
      <c r="P8" s="98">
        <f>'GEN GOVT LT DEBT'!AP6</f>
        <v>68940</v>
      </c>
      <c r="Q8" s="98">
        <f>'GEN GOVT LT DEBT'!AQ6</f>
        <v>68940</v>
      </c>
      <c r="R8" s="98">
        <f>'GEN GOVT LT DEBT'!AR6</f>
        <v>68940</v>
      </c>
      <c r="S8" s="98">
        <f>'GEN GOVT LT DEBT'!AS6</f>
        <v>68940</v>
      </c>
      <c r="T8" s="98">
        <f>'GEN GOVT LT DEBT'!AT6</f>
        <v>68940</v>
      </c>
      <c r="U8" s="98">
        <f>'GEN GOVT LT DEBT'!AU6</f>
        <v>68940</v>
      </c>
      <c r="V8" s="98">
        <f>'GEN GOVT LT DEBT'!AV6</f>
        <v>68940</v>
      </c>
      <c r="W8" s="98">
        <f>'GEN GOVT LT DEBT'!AW6</f>
        <v>68940</v>
      </c>
      <c r="X8" s="98">
        <f>'GEN GOVT LT DEBT'!AX6</f>
        <v>68940</v>
      </c>
      <c r="Y8" s="98">
        <f>'GEN GOVT LT DEBT'!AY6</f>
        <v>68940</v>
      </c>
      <c r="Z8" s="98">
        <f>'GEN GOVT LT DEBT'!AZ6</f>
        <v>67960.960000000006</v>
      </c>
      <c r="AA8" s="99" t="s">
        <v>63</v>
      </c>
    </row>
    <row r="9" spans="1:39" x14ac:dyDescent="0.25">
      <c r="A9" t="s">
        <v>148</v>
      </c>
      <c r="C9" s="98">
        <f>'GEN GOVT LT DEBT'!AC65</f>
        <v>182524.67</v>
      </c>
      <c r="D9" s="165">
        <f>'GEN GOVT LT DEBT'!AD65</f>
        <v>124869</v>
      </c>
      <c r="E9" s="98">
        <f>'GEN GOVT LT DEBT'!AE65</f>
        <v>91430</v>
      </c>
      <c r="F9" s="98">
        <f>'GEN GOVT LT DEBT'!AF65</f>
        <v>87658</v>
      </c>
      <c r="G9" s="98">
        <f>'GEN GOVT LT DEBT'!AG65</f>
        <v>83886</v>
      </c>
      <c r="H9" s="100" t="s">
        <v>63</v>
      </c>
    </row>
    <row r="10" spans="1:39" x14ac:dyDescent="0.25">
      <c r="C10" s="98"/>
      <c r="D10" s="165"/>
      <c r="E10" s="98"/>
      <c r="F10" s="98"/>
      <c r="G10" s="98"/>
      <c r="H10" s="98"/>
    </row>
    <row r="11" spans="1:39" x14ac:dyDescent="0.25">
      <c r="C11" s="98"/>
      <c r="D11" s="165"/>
      <c r="E11" s="98"/>
      <c r="F11" s="98"/>
    </row>
    <row r="12" spans="1:39" s="99" customFormat="1" x14ac:dyDescent="0.25">
      <c r="A12" s="101" t="s">
        <v>18</v>
      </c>
      <c r="C12" s="100">
        <f t="shared" ref="C12:H12" si="0">SUM(C5:C11)</f>
        <v>1267857.17</v>
      </c>
      <c r="D12" s="166">
        <f t="shared" si="0"/>
        <v>1457451.5</v>
      </c>
      <c r="E12" s="100">
        <f t="shared" si="0"/>
        <v>1393012.5</v>
      </c>
      <c r="F12" s="100">
        <f t="shared" si="0"/>
        <v>1358240.5</v>
      </c>
      <c r="G12" s="100">
        <f t="shared" si="0"/>
        <v>1323468.5</v>
      </c>
      <c r="H12" s="100">
        <f t="shared" si="0"/>
        <v>1208582.5</v>
      </c>
      <c r="I12" s="100">
        <f t="shared" ref="I12:AE12" si="1">SUM(I5:I11)</f>
        <v>1177526.8700000001</v>
      </c>
      <c r="J12" s="100">
        <f t="shared" si="1"/>
        <v>1068302.5</v>
      </c>
      <c r="K12" s="100">
        <f t="shared" si="1"/>
        <v>1043502.5</v>
      </c>
      <c r="L12" s="100">
        <f t="shared" si="1"/>
        <v>1023702.5</v>
      </c>
      <c r="M12" s="100">
        <f t="shared" si="1"/>
        <v>993702.5</v>
      </c>
      <c r="N12" s="100">
        <f t="shared" si="1"/>
        <v>975102.5</v>
      </c>
      <c r="O12" s="100">
        <f t="shared" si="1"/>
        <v>956502.5</v>
      </c>
      <c r="P12" s="100">
        <f t="shared" si="1"/>
        <v>937902.5</v>
      </c>
      <c r="Q12" s="100">
        <f t="shared" si="1"/>
        <v>919302.5</v>
      </c>
      <c r="R12" s="100">
        <f t="shared" si="1"/>
        <v>900702.5</v>
      </c>
      <c r="S12" s="100">
        <f t="shared" si="1"/>
        <v>882102.5</v>
      </c>
      <c r="T12" s="100">
        <f t="shared" si="1"/>
        <v>858502.5</v>
      </c>
      <c r="U12" s="100">
        <f t="shared" si="1"/>
        <v>840821.26</v>
      </c>
      <c r="V12" s="100">
        <f t="shared" si="1"/>
        <v>823140</v>
      </c>
      <c r="W12" s="100">
        <f t="shared" si="1"/>
        <v>804690</v>
      </c>
      <c r="X12" s="100">
        <f t="shared" si="1"/>
        <v>786240</v>
      </c>
      <c r="Y12" s="100">
        <f t="shared" si="1"/>
        <v>767790</v>
      </c>
      <c r="Z12" s="100">
        <f t="shared" si="1"/>
        <v>748360.96</v>
      </c>
      <c r="AA12" s="100">
        <f t="shared" si="1"/>
        <v>656950</v>
      </c>
      <c r="AB12" s="100">
        <f t="shared" si="1"/>
        <v>638650</v>
      </c>
      <c r="AC12" s="100">
        <f t="shared" si="1"/>
        <v>355350</v>
      </c>
      <c r="AD12" s="100">
        <f t="shared" si="1"/>
        <v>0</v>
      </c>
      <c r="AE12" s="100">
        <f t="shared" si="1"/>
        <v>0</v>
      </c>
      <c r="AF12" s="100">
        <f t="shared" ref="AF12" si="2">SUM(AF5:AF11)</f>
        <v>0</v>
      </c>
      <c r="AG12" s="100">
        <f t="shared" ref="AG12" si="3">SUM(AG5:AG11)</f>
        <v>0</v>
      </c>
      <c r="AH12" s="100">
        <f t="shared" ref="AH12" si="4">SUM(AH5:AH11)</f>
        <v>0</v>
      </c>
      <c r="AI12" s="100">
        <f t="shared" ref="AI12" si="5">SUM(AI5:AI11)</f>
        <v>0</v>
      </c>
      <c r="AJ12" s="100">
        <f t="shared" ref="AJ12" si="6">SUM(AJ5:AJ11)</f>
        <v>0</v>
      </c>
      <c r="AK12" s="100">
        <f t="shared" ref="AK12" si="7">SUM(AK5:AK11)</f>
        <v>0</v>
      </c>
      <c r="AL12" s="100">
        <f t="shared" ref="AL12" si="8">SUM(AL5:AL11)</f>
        <v>0</v>
      </c>
      <c r="AM12" s="100">
        <f t="shared" ref="AM12" si="9">SUM(AM5:AM11)</f>
        <v>0</v>
      </c>
    </row>
    <row r="13" spans="1:39" x14ac:dyDescent="0.25">
      <c r="C13" s="98"/>
      <c r="D13" s="165"/>
      <c r="E13" s="98"/>
      <c r="F13" s="98"/>
    </row>
    <row r="14" spans="1:39" x14ac:dyDescent="0.25">
      <c r="A14" s="168" t="s">
        <v>31</v>
      </c>
      <c r="B14" s="103"/>
      <c r="C14" s="102" t="s">
        <v>167</v>
      </c>
      <c r="D14" s="167" t="s">
        <v>62</v>
      </c>
      <c r="E14" s="102" t="s">
        <v>61</v>
      </c>
      <c r="F14" s="102" t="s">
        <v>60</v>
      </c>
      <c r="G14" s="102" t="s">
        <v>59</v>
      </c>
      <c r="H14" s="102" t="s">
        <v>119</v>
      </c>
      <c r="I14" s="102" t="s">
        <v>120</v>
      </c>
      <c r="J14" s="102" t="s">
        <v>121</v>
      </c>
      <c r="K14" s="102" t="s">
        <v>122</v>
      </c>
      <c r="L14" s="102" t="s">
        <v>123</v>
      </c>
      <c r="M14" s="102" t="s">
        <v>124</v>
      </c>
      <c r="N14" s="102" t="s">
        <v>125</v>
      </c>
      <c r="O14" s="102" t="s">
        <v>126</v>
      </c>
      <c r="P14" s="102" t="s">
        <v>127</v>
      </c>
      <c r="Q14" s="102" t="s">
        <v>128</v>
      </c>
      <c r="R14" s="102" t="s">
        <v>129</v>
      </c>
      <c r="S14" s="102" t="s">
        <v>130</v>
      </c>
      <c r="T14" s="102" t="s">
        <v>131</v>
      </c>
      <c r="U14" s="102" t="s">
        <v>132</v>
      </c>
      <c r="V14" s="102" t="s">
        <v>133</v>
      </c>
      <c r="W14" s="102" t="s">
        <v>134</v>
      </c>
      <c r="X14" s="102" t="s">
        <v>135</v>
      </c>
      <c r="Y14" s="102" t="s">
        <v>136</v>
      </c>
      <c r="Z14" s="102" t="s">
        <v>137</v>
      </c>
      <c r="AA14" s="102" t="s">
        <v>138</v>
      </c>
      <c r="AB14" s="102" t="s">
        <v>139</v>
      </c>
      <c r="AC14" s="102" t="s">
        <v>140</v>
      </c>
      <c r="AD14" s="102" t="s">
        <v>141</v>
      </c>
      <c r="AE14" s="102" t="s">
        <v>142</v>
      </c>
      <c r="AF14" s="102" t="s">
        <v>149</v>
      </c>
      <c r="AG14" s="102" t="s">
        <v>150</v>
      </c>
      <c r="AH14" s="102" t="s">
        <v>151</v>
      </c>
      <c r="AI14" s="102" t="s">
        <v>152</v>
      </c>
      <c r="AJ14" s="102" t="s">
        <v>153</v>
      </c>
      <c r="AK14" s="102" t="s">
        <v>154</v>
      </c>
      <c r="AL14" s="102" t="s">
        <v>155</v>
      </c>
      <c r="AM14" s="102" t="s">
        <v>156</v>
      </c>
    </row>
    <row r="15" spans="1:39" x14ac:dyDescent="0.25">
      <c r="A15" t="s">
        <v>145</v>
      </c>
      <c r="C15" s="98">
        <f>'ENT LT DEBT'!AC23</f>
        <v>75684.569999999992</v>
      </c>
      <c r="D15" s="165">
        <f>'ENT LT DEBT'!AD23</f>
        <v>71950.67</v>
      </c>
      <c r="E15" s="98">
        <f>'ENT LT DEBT'!AE23</f>
        <v>71961.76999999999</v>
      </c>
      <c r="F15" s="98">
        <f>'ENT LT DEBT'!AF23</f>
        <v>71973.48</v>
      </c>
      <c r="G15" s="98">
        <f>'ENT LT DEBT'!AG23</f>
        <v>71985.279999999999</v>
      </c>
      <c r="H15" s="98">
        <f>'ENT LT DEBT'!AH23</f>
        <v>71996.639999999999</v>
      </c>
      <c r="I15" s="98">
        <f>'ENT LT DEBT'!AI23</f>
        <v>72009.100000000006</v>
      </c>
      <c r="J15" s="98">
        <f>'ENT LT DEBT'!AJ23</f>
        <v>72022.12</v>
      </c>
      <c r="K15" s="98">
        <f>'ENT LT DEBT'!AK23</f>
        <v>72034.16</v>
      </c>
      <c r="L15" s="98">
        <f>'ENT LT DEBT'!AL23</f>
        <v>72047.7</v>
      </c>
      <c r="M15" s="98">
        <f>'ENT LT DEBT'!AM23</f>
        <v>72061.159999999989</v>
      </c>
      <c r="N15" s="98">
        <f>'ENT LT DEBT'!AN23</f>
        <v>72074.98</v>
      </c>
      <c r="O15" s="98">
        <f>'ENT LT DEBT'!AO23</f>
        <v>72088.59</v>
      </c>
      <c r="P15" s="98">
        <f>'ENT LT DEBT'!AP23</f>
        <v>72102.38</v>
      </c>
      <c r="Q15" s="98">
        <f>'ENT LT DEBT'!AQ23</f>
        <v>72116.78</v>
      </c>
      <c r="R15" s="98">
        <f>'ENT LT DEBT'!AR23</f>
        <v>72132.14</v>
      </c>
      <c r="S15" s="98">
        <f>'ENT LT DEBT'!AS23</f>
        <v>72146.86</v>
      </c>
      <c r="T15" s="98">
        <f>'ENT LT DEBT'!AT23</f>
        <v>72162.260000000009</v>
      </c>
      <c r="U15" s="98">
        <f>'ENT LT DEBT'!AU23</f>
        <v>72178.720000000001</v>
      </c>
      <c r="V15" s="98">
        <f>'ENT LT DEBT'!AV23</f>
        <v>72194.52</v>
      </c>
      <c r="W15" s="99" t="s">
        <v>63</v>
      </c>
    </row>
    <row r="16" spans="1:39" x14ac:dyDescent="0.25">
      <c r="A16" t="s">
        <v>146</v>
      </c>
      <c r="C16" s="98">
        <f>'ENT LT DEBT'!AC28</f>
        <v>0</v>
      </c>
      <c r="D16" s="165">
        <f>'ENT LT DEBT'!AD28</f>
        <v>7220.35</v>
      </c>
      <c r="E16" s="98">
        <f>'ENT LT DEBT'!AE28</f>
        <v>6800.1799999999994</v>
      </c>
      <c r="F16" s="98">
        <f>'ENT LT DEBT'!AF28</f>
        <v>6801.66</v>
      </c>
      <c r="G16" s="98">
        <f>'ENT LT DEBT'!AG28</f>
        <v>6802.02</v>
      </c>
      <c r="H16" s="98">
        <f>'ENT LT DEBT'!AH28</f>
        <v>6803.2000000000007</v>
      </c>
      <c r="I16" s="98">
        <f>'ENT LT DEBT'!AI28</f>
        <v>6804.2</v>
      </c>
      <c r="J16" s="98">
        <f>'ENT LT DEBT'!AJ28</f>
        <v>6805.9199999999992</v>
      </c>
      <c r="K16" s="98">
        <f>'ENT LT DEBT'!AK28</f>
        <v>6807.32</v>
      </c>
      <c r="L16" s="98">
        <f>'ENT LT DEBT'!AL28</f>
        <v>6808.36</v>
      </c>
      <c r="M16" s="98">
        <f>'ENT LT DEBT'!AM28</f>
        <v>6808.98</v>
      </c>
      <c r="N16" s="98">
        <f>'ENT LT DEBT'!AN28</f>
        <v>6810.16</v>
      </c>
      <c r="O16" s="98">
        <f>'ENT LT DEBT'!AO28</f>
        <v>6811.84</v>
      </c>
      <c r="P16" s="98">
        <f>'ENT LT DEBT'!AP28</f>
        <v>6812.9199999999992</v>
      </c>
      <c r="Q16" s="98">
        <f>'ENT LT DEBT'!AQ28</f>
        <v>6814.3799999999992</v>
      </c>
      <c r="R16" s="98">
        <f>'ENT LT DEBT'!AR28</f>
        <v>6816.1600000000008</v>
      </c>
      <c r="S16" s="98">
        <f>'ENT LT DEBT'!AS28</f>
        <v>6817.18</v>
      </c>
      <c r="T16" s="98">
        <f>'ENT LT DEBT'!AT28</f>
        <v>6818.4</v>
      </c>
      <c r="U16" s="98">
        <f>'ENT LT DEBT'!AU28</f>
        <v>6820.76</v>
      </c>
      <c r="V16" s="98">
        <f>'ENT LT DEBT'!AV28</f>
        <v>6822.1799999999994</v>
      </c>
      <c r="W16" s="98">
        <f>'ENT LT DEBT'!AW28</f>
        <v>6823.6200000000008</v>
      </c>
      <c r="X16" s="99" t="s">
        <v>63</v>
      </c>
    </row>
    <row r="17" spans="1:39" x14ac:dyDescent="0.25">
      <c r="A17" t="s">
        <v>57</v>
      </c>
      <c r="C17" s="98">
        <f>'ENT LT DEBT'!AC40</f>
        <v>416100</v>
      </c>
      <c r="D17" s="165">
        <f>'ENT LT DEBT'!AD40</f>
        <v>416100</v>
      </c>
      <c r="E17" s="98">
        <f>'ENT LT DEBT'!AE40</f>
        <v>416100</v>
      </c>
      <c r="F17" s="98">
        <f>'ENT LT DEBT'!AF40</f>
        <v>416100</v>
      </c>
      <c r="G17" s="98">
        <f>'ENT LT DEBT'!AG40</f>
        <v>416100</v>
      </c>
      <c r="H17" s="98">
        <f>'ENT LT DEBT'!AH40</f>
        <v>416100</v>
      </c>
      <c r="I17" s="98">
        <f>'ENT LT DEBT'!AI40</f>
        <v>416100</v>
      </c>
      <c r="J17" s="98">
        <f>'ENT LT DEBT'!AJ40</f>
        <v>416100</v>
      </c>
      <c r="K17" s="98">
        <f>'ENT LT DEBT'!AK40</f>
        <v>416100</v>
      </c>
      <c r="L17" s="98">
        <f>'ENT LT DEBT'!AL40</f>
        <v>416100</v>
      </c>
      <c r="M17" s="98">
        <f>'ENT LT DEBT'!AM40</f>
        <v>416100</v>
      </c>
      <c r="N17" s="98">
        <f>'ENT LT DEBT'!AN40</f>
        <v>416100</v>
      </c>
      <c r="O17" s="98">
        <f>'ENT LT DEBT'!AO40</f>
        <v>416100</v>
      </c>
      <c r="P17" s="98">
        <f>'ENT LT DEBT'!AP40</f>
        <v>416100</v>
      </c>
      <c r="Q17" s="98">
        <f>'ENT LT DEBT'!AQ40</f>
        <v>416100</v>
      </c>
      <c r="R17" s="98">
        <f>'ENT LT DEBT'!AR40</f>
        <v>416100</v>
      </c>
      <c r="S17" s="98">
        <f>'ENT LT DEBT'!AS40</f>
        <v>416100</v>
      </c>
      <c r="T17" s="98">
        <f>'ENT LT DEBT'!AT40</f>
        <v>416100</v>
      </c>
      <c r="U17" s="98">
        <f>'ENT LT DEBT'!AU40</f>
        <v>416100</v>
      </c>
      <c r="V17" s="98">
        <f>'ENT LT DEBT'!AV40</f>
        <v>416100</v>
      </c>
      <c r="W17" s="98">
        <f>'ENT LT DEBT'!AW40</f>
        <v>416100</v>
      </c>
      <c r="X17" s="98">
        <f>'ENT LT DEBT'!AX40</f>
        <v>416100</v>
      </c>
      <c r="Y17" s="98">
        <f>'ENT LT DEBT'!AY40</f>
        <v>416100</v>
      </c>
      <c r="Z17" s="98">
        <f>'ENT LT DEBT'!AZ40</f>
        <v>416100</v>
      </c>
      <c r="AA17" s="98">
        <f>'ENT LT DEBT'!BA40</f>
        <v>416100</v>
      </c>
      <c r="AB17" s="98">
        <f>'ENT LT DEBT'!BB40</f>
        <v>416100</v>
      </c>
      <c r="AC17" s="98">
        <f>'ENT LT DEBT'!BC40</f>
        <v>416100</v>
      </c>
      <c r="AD17" s="98">
        <f>'ENT LT DEBT'!BD40</f>
        <v>416100</v>
      </c>
      <c r="AE17" s="98">
        <f>'ENT LT DEBT'!BE40</f>
        <v>416100</v>
      </c>
      <c r="AF17" s="98">
        <f>'ENT LT DEBT'!BF40</f>
        <v>416100</v>
      </c>
      <c r="AG17" s="98">
        <f>'ENT LT DEBT'!BG40</f>
        <v>416100</v>
      </c>
      <c r="AH17" s="98">
        <f>'ENT LT DEBT'!BH40</f>
        <v>416100</v>
      </c>
      <c r="AI17" s="98">
        <f>'ENT LT DEBT'!BI40</f>
        <v>416100</v>
      </c>
      <c r="AJ17" s="98">
        <f>'ENT LT DEBT'!BJ40</f>
        <v>412924.60000000003</v>
      </c>
      <c r="AK17" s="100" t="s">
        <v>63</v>
      </c>
      <c r="AL17" s="98"/>
      <c r="AM17" s="98"/>
    </row>
    <row r="18" spans="1:39" x14ac:dyDescent="0.25">
      <c r="A18" t="s">
        <v>56</v>
      </c>
      <c r="C18" s="98">
        <f>'ENT LT DEBT'!AC36</f>
        <v>21524.39</v>
      </c>
      <c r="D18" s="165">
        <f>'ENT LT DEBT'!AD36</f>
        <v>21524.61</v>
      </c>
      <c r="E18" s="98">
        <f>'ENT LT DEBT'!AE36</f>
        <v>21525.329999999998</v>
      </c>
      <c r="F18" s="98">
        <f>'ENT LT DEBT'!AF36</f>
        <v>21524.390000000003</v>
      </c>
      <c r="G18" s="98">
        <f>'ENT LT DEBT'!AG36</f>
        <v>21524.63</v>
      </c>
      <c r="H18" s="98">
        <f>'ENT LT DEBT'!AH36</f>
        <v>21524.819999999996</v>
      </c>
      <c r="I18" s="98">
        <f>'ENT LT DEBT'!AI36</f>
        <v>21524.77</v>
      </c>
      <c r="J18" s="98">
        <f>'ENT LT DEBT'!AJ36</f>
        <v>21525.29</v>
      </c>
      <c r="K18" s="98">
        <f>'ENT LT DEBT'!AK36</f>
        <v>21525.22</v>
      </c>
      <c r="L18" s="99" t="s">
        <v>63</v>
      </c>
    </row>
    <row r="19" spans="1:39" x14ac:dyDescent="0.25">
      <c r="A19" t="s">
        <v>55</v>
      </c>
      <c r="C19" s="98">
        <f>'ENT LT DEBT'!AC32</f>
        <v>19682.2</v>
      </c>
      <c r="D19" s="165">
        <f>'ENT LT DEBT'!AD32</f>
        <v>19268.080000000002</v>
      </c>
      <c r="E19" s="98">
        <f>'ENT LT DEBT'!AE32</f>
        <v>18853.96</v>
      </c>
      <c r="F19" s="98">
        <f>'ENT LT DEBT'!AF32</f>
        <v>18439.84</v>
      </c>
      <c r="G19" s="98">
        <f>'ENT LT DEBT'!AG32</f>
        <v>18025.72</v>
      </c>
      <c r="H19" s="98">
        <f>'ENT LT DEBT'!AH32</f>
        <v>17611.599999999999</v>
      </c>
      <c r="I19" s="98">
        <f>'ENT LT DEBT'!AI32</f>
        <v>17197.48</v>
      </c>
      <c r="J19" s="98">
        <f>'ENT LT DEBT'!AJ32</f>
        <v>16783.36</v>
      </c>
      <c r="K19" s="98">
        <f>'ENT LT DEBT'!AK32</f>
        <v>16369.24</v>
      </c>
      <c r="L19" s="98">
        <f>'ENT LT DEBT'!AL32</f>
        <v>15955.119999999999</v>
      </c>
      <c r="M19" s="98">
        <f>'ENT LT DEBT'!AM32</f>
        <v>15541</v>
      </c>
      <c r="N19" s="98">
        <f>'ENT LT DEBT'!AN32</f>
        <v>15126.880000000001</v>
      </c>
      <c r="O19" s="98">
        <f>'ENT LT DEBT'!AO32</f>
        <v>14712.76</v>
      </c>
      <c r="P19" s="98">
        <f>'ENT LT DEBT'!AP32</f>
        <v>14298.64</v>
      </c>
      <c r="Q19" s="98">
        <f>'ENT LT DEBT'!AQ32</f>
        <v>13884.52</v>
      </c>
      <c r="R19" s="98">
        <f>'ENT LT DEBT'!AR32</f>
        <v>13470.4</v>
      </c>
      <c r="S19" s="98">
        <f>'ENT LT DEBT'!AS32</f>
        <v>13056.28</v>
      </c>
      <c r="T19" s="98">
        <f>'ENT LT DEBT'!AT32</f>
        <v>12642.16</v>
      </c>
      <c r="U19" s="98">
        <f>'ENT LT DEBT'!AU32</f>
        <v>12228.04</v>
      </c>
      <c r="V19" s="98">
        <f>'ENT LT DEBT'!AV32</f>
        <v>11813.92</v>
      </c>
      <c r="W19" s="98">
        <f>'ENT LT DEBT'!AW32</f>
        <v>11399.8</v>
      </c>
      <c r="X19" s="98">
        <f>'ENT LT DEBT'!AX32</f>
        <v>10985.68</v>
      </c>
      <c r="Y19" s="98">
        <f>'ENT LT DEBT'!AY32</f>
        <v>10571.56</v>
      </c>
      <c r="Z19" s="98">
        <f>'ENT LT DEBT'!AZ32</f>
        <v>10141.44</v>
      </c>
      <c r="AA19" s="99" t="s">
        <v>63</v>
      </c>
    </row>
    <row r="20" spans="1:39" x14ac:dyDescent="0.25">
      <c r="A20" t="s">
        <v>58</v>
      </c>
      <c r="C20" s="98">
        <f>'ENT LT DEBT'!AC6</f>
        <v>43981.8</v>
      </c>
      <c r="D20" s="165">
        <f>'ENT LT DEBT'!AD6</f>
        <v>41811.64</v>
      </c>
      <c r="E20" s="98">
        <f>'ENT LT DEBT'!AE6</f>
        <v>41818.020000000004</v>
      </c>
      <c r="F20" s="98">
        <f>'ENT LT DEBT'!AF6</f>
        <v>41825.339999999997</v>
      </c>
      <c r="G20" s="98">
        <f>'ENT LT DEBT'!AG6</f>
        <v>41831.339999999997</v>
      </c>
      <c r="H20" s="98">
        <f>'ENT LT DEBT'!AH6</f>
        <v>41838.76</v>
      </c>
      <c r="I20" s="98">
        <f>'ENT LT DEBT'!AI6</f>
        <v>41846.26</v>
      </c>
      <c r="J20" s="98">
        <f>'ENT LT DEBT'!AJ6</f>
        <v>41853.56</v>
      </c>
      <c r="K20" s="98">
        <f>'ENT LT DEBT'!AK6</f>
        <v>41860.340000000004</v>
      </c>
      <c r="L20" s="98">
        <f>'ENT LT DEBT'!AL6</f>
        <v>41868.32</v>
      </c>
      <c r="M20" s="98">
        <f>'ENT LT DEBT'!AM6</f>
        <v>41876.14</v>
      </c>
      <c r="N20" s="98">
        <f>'ENT LT DEBT'!AN6</f>
        <v>41883.46</v>
      </c>
      <c r="O20" s="98">
        <f>'ENT LT DEBT'!AO6</f>
        <v>41892</v>
      </c>
      <c r="P20" s="98">
        <f>'ENT LT DEBT'!AP6</f>
        <v>41900.36</v>
      </c>
      <c r="Q20" s="98">
        <f>'ENT LT DEBT'!AQ6</f>
        <v>41908.199999999997</v>
      </c>
      <c r="R20" s="98">
        <f>'ENT LT DEBT'!AR6</f>
        <v>41917.199999999997</v>
      </c>
      <c r="S20" s="98">
        <f>'ENT LT DEBT'!AS6</f>
        <v>41925.96</v>
      </c>
      <c r="T20" s="98">
        <f>'ENT LT DEBT'!AT6</f>
        <v>41935.1</v>
      </c>
      <c r="U20" s="98">
        <f>'ENT LT DEBT'!AU6</f>
        <v>41944.24</v>
      </c>
      <c r="V20" s="98">
        <f>'ENT LT DEBT'!AV6</f>
        <v>41953.01</v>
      </c>
      <c r="W20" s="99" t="s">
        <v>63</v>
      </c>
    </row>
    <row r="21" spans="1:39" x14ac:dyDescent="0.25">
      <c r="A21" t="s">
        <v>147</v>
      </c>
      <c r="C21" s="98">
        <f>'ENT LT DEBT'!AC11</f>
        <v>0</v>
      </c>
      <c r="D21" s="165">
        <f>'ENT LT DEBT'!AD11</f>
        <v>13950.39</v>
      </c>
      <c r="E21" s="98">
        <f>'ENT LT DEBT'!AE11</f>
        <v>13140.039999999999</v>
      </c>
      <c r="F21" s="98">
        <f>'ENT LT DEBT'!AF11</f>
        <v>13141.58</v>
      </c>
      <c r="G21" s="98">
        <f>'ENT LT DEBT'!AG11</f>
        <v>13144.06</v>
      </c>
      <c r="H21" s="98">
        <f>'ENT LT DEBT'!AH11</f>
        <v>13146.34</v>
      </c>
      <c r="I21" s="98">
        <f>'ENT LT DEBT'!AI11</f>
        <v>13148.32</v>
      </c>
      <c r="J21" s="98">
        <f>'ENT LT DEBT'!AJ11</f>
        <v>13150.960000000001</v>
      </c>
      <c r="K21" s="98">
        <f>'ENT LT DEBT'!AK11</f>
        <v>13153.12</v>
      </c>
      <c r="L21" s="98">
        <f>'ENT LT DEBT'!AL11</f>
        <v>13154.72</v>
      </c>
      <c r="M21" s="98">
        <f>'ENT LT DEBT'!AM11</f>
        <v>13157.68</v>
      </c>
      <c r="N21" s="98">
        <f>'ENT LT DEBT'!AN11</f>
        <v>13159.86</v>
      </c>
      <c r="O21" s="98">
        <f>'ENT LT DEBT'!AO11</f>
        <v>13162.18</v>
      </c>
      <c r="P21" s="98">
        <f>'ENT LT DEBT'!AP11</f>
        <v>13164.539999999999</v>
      </c>
      <c r="Q21" s="98">
        <f>'ENT LT DEBT'!AQ11</f>
        <v>13167.84</v>
      </c>
      <c r="R21" s="98">
        <f>'ENT LT DEBT'!AR11</f>
        <v>13169.92</v>
      </c>
      <c r="S21" s="98">
        <f>'ENT LT DEBT'!AS11</f>
        <v>13172.720000000001</v>
      </c>
      <c r="T21" s="98">
        <f>'ENT LT DEBT'!AT11</f>
        <v>13176.08</v>
      </c>
      <c r="U21" s="98">
        <f>'ENT LT DEBT'!AU11</f>
        <v>13178.92</v>
      </c>
      <c r="V21" s="98">
        <f>'ENT LT DEBT'!AV11</f>
        <v>13181.08</v>
      </c>
      <c r="W21" s="98">
        <f>'ENT LT DEBT'!AW11</f>
        <v>13184.5</v>
      </c>
      <c r="X21" s="99" t="s">
        <v>63</v>
      </c>
    </row>
    <row r="22" spans="1:39" x14ac:dyDescent="0.25">
      <c r="C22" s="98"/>
      <c r="D22" s="165"/>
      <c r="E22" s="98"/>
      <c r="F22" s="98"/>
    </row>
    <row r="23" spans="1:39" x14ac:dyDescent="0.25">
      <c r="C23" s="98"/>
      <c r="D23" s="165"/>
      <c r="E23" s="98"/>
      <c r="F23" s="98"/>
    </row>
    <row r="24" spans="1:39" s="99" customFormat="1" x14ac:dyDescent="0.25">
      <c r="A24" s="101" t="s">
        <v>18</v>
      </c>
      <c r="C24" s="100">
        <f t="shared" ref="C24:H24" si="10">SUM(C15:C19)</f>
        <v>532991.16</v>
      </c>
      <c r="D24" s="166">
        <f t="shared" si="10"/>
        <v>536063.71</v>
      </c>
      <c r="E24" s="100">
        <f t="shared" si="10"/>
        <v>535241.24</v>
      </c>
      <c r="F24" s="100">
        <f t="shared" si="10"/>
        <v>534839.37</v>
      </c>
      <c r="G24" s="100">
        <f t="shared" si="10"/>
        <v>534437.65</v>
      </c>
      <c r="H24" s="100">
        <f t="shared" si="10"/>
        <v>534036.26</v>
      </c>
      <c r="I24" s="100">
        <f t="shared" ref="I24:AE24" si="11">SUM(I15:I19)</f>
        <v>533635.55000000005</v>
      </c>
      <c r="J24" s="100">
        <f t="shared" si="11"/>
        <v>533236.68999999994</v>
      </c>
      <c r="K24" s="100">
        <f t="shared" si="11"/>
        <v>532835.93999999994</v>
      </c>
      <c r="L24" s="100">
        <f t="shared" si="11"/>
        <v>510911.18</v>
      </c>
      <c r="M24" s="100">
        <f t="shared" si="11"/>
        <v>510511.14</v>
      </c>
      <c r="N24" s="100">
        <f t="shared" si="11"/>
        <v>510112.02</v>
      </c>
      <c r="O24" s="100">
        <f t="shared" si="11"/>
        <v>509713.19</v>
      </c>
      <c r="P24" s="100">
        <f t="shared" si="11"/>
        <v>509313.94</v>
      </c>
      <c r="Q24" s="100">
        <f t="shared" si="11"/>
        <v>508915.68000000005</v>
      </c>
      <c r="R24" s="100">
        <f t="shared" si="11"/>
        <v>508518.7</v>
      </c>
      <c r="S24" s="100">
        <f t="shared" si="11"/>
        <v>508120.32000000007</v>
      </c>
      <c r="T24" s="100">
        <f t="shared" si="11"/>
        <v>507722.82</v>
      </c>
      <c r="U24" s="100">
        <f t="shared" si="11"/>
        <v>507327.51999999996</v>
      </c>
      <c r="V24" s="100">
        <f t="shared" si="11"/>
        <v>506930.62</v>
      </c>
      <c r="W24" s="100">
        <f t="shared" si="11"/>
        <v>434323.42</v>
      </c>
      <c r="X24" s="100">
        <f t="shared" si="11"/>
        <v>427085.68</v>
      </c>
      <c r="Y24" s="100">
        <f t="shared" si="11"/>
        <v>426671.56</v>
      </c>
      <c r="Z24" s="100">
        <f t="shared" si="11"/>
        <v>426241.44</v>
      </c>
      <c r="AA24" s="100">
        <f t="shared" si="11"/>
        <v>416100</v>
      </c>
      <c r="AB24" s="100">
        <f t="shared" si="11"/>
        <v>416100</v>
      </c>
      <c r="AC24" s="100">
        <f t="shared" si="11"/>
        <v>416100</v>
      </c>
      <c r="AD24" s="100">
        <f t="shared" si="11"/>
        <v>416100</v>
      </c>
      <c r="AE24" s="100">
        <f t="shared" si="11"/>
        <v>416100</v>
      </c>
      <c r="AF24" s="100">
        <f t="shared" ref="AF24:AM24" si="12">SUM(AF15:AF19)</f>
        <v>416100</v>
      </c>
      <c r="AG24" s="100">
        <f t="shared" si="12"/>
        <v>416100</v>
      </c>
      <c r="AH24" s="100">
        <f t="shared" si="12"/>
        <v>416100</v>
      </c>
      <c r="AI24" s="100">
        <f t="shared" si="12"/>
        <v>416100</v>
      </c>
      <c r="AJ24" s="100">
        <f t="shared" si="12"/>
        <v>412924.60000000003</v>
      </c>
      <c r="AK24" s="100">
        <f t="shared" si="12"/>
        <v>0</v>
      </c>
      <c r="AL24" s="100">
        <f t="shared" si="12"/>
        <v>0</v>
      </c>
      <c r="AM24" s="100">
        <f t="shared" si="12"/>
        <v>0</v>
      </c>
    </row>
    <row r="25" spans="1:39" x14ac:dyDescent="0.25">
      <c r="C25" s="98"/>
      <c r="D25" s="165"/>
      <c r="E25" s="98"/>
      <c r="F25" s="98"/>
    </row>
    <row r="26" spans="1:39" x14ac:dyDescent="0.25">
      <c r="C26" s="98"/>
      <c r="D26" s="165"/>
      <c r="E26" s="98"/>
      <c r="F26" s="98"/>
    </row>
    <row r="27" spans="1:39" s="99" customFormat="1" x14ac:dyDescent="0.25">
      <c r="A27" s="101" t="s">
        <v>54</v>
      </c>
      <c r="C27" s="100">
        <f t="shared" ref="C27:H27" si="13">C12+C24</f>
        <v>1800848.33</v>
      </c>
      <c r="D27" s="166">
        <f t="shared" si="13"/>
        <v>1993515.21</v>
      </c>
      <c r="E27" s="100">
        <f t="shared" si="13"/>
        <v>1928253.74</v>
      </c>
      <c r="F27" s="100">
        <f t="shared" si="13"/>
        <v>1893079.87</v>
      </c>
      <c r="G27" s="100">
        <f t="shared" si="13"/>
        <v>1857906.15</v>
      </c>
      <c r="H27" s="100">
        <f t="shared" si="13"/>
        <v>1742618.76</v>
      </c>
      <c r="I27" s="100">
        <f t="shared" ref="I27:AE27" si="14">I12+I24</f>
        <v>1711162.4200000002</v>
      </c>
      <c r="J27" s="100">
        <f t="shared" si="14"/>
        <v>1601539.19</v>
      </c>
      <c r="K27" s="100">
        <f t="shared" si="14"/>
        <v>1576338.44</v>
      </c>
      <c r="L27" s="100">
        <f t="shared" si="14"/>
        <v>1534613.68</v>
      </c>
      <c r="M27" s="100">
        <f t="shared" si="14"/>
        <v>1504213.6400000001</v>
      </c>
      <c r="N27" s="100">
        <f t="shared" si="14"/>
        <v>1485214.52</v>
      </c>
      <c r="O27" s="100">
        <f t="shared" si="14"/>
        <v>1466215.69</v>
      </c>
      <c r="P27" s="100">
        <f t="shared" si="14"/>
        <v>1447216.44</v>
      </c>
      <c r="Q27" s="100">
        <f t="shared" si="14"/>
        <v>1428218.1800000002</v>
      </c>
      <c r="R27" s="100">
        <f t="shared" si="14"/>
        <v>1409221.2</v>
      </c>
      <c r="S27" s="100">
        <f t="shared" si="14"/>
        <v>1390222.82</v>
      </c>
      <c r="T27" s="100">
        <f t="shared" si="14"/>
        <v>1366225.32</v>
      </c>
      <c r="U27" s="100">
        <f t="shared" si="14"/>
        <v>1348148.78</v>
      </c>
      <c r="V27" s="100">
        <f t="shared" si="14"/>
        <v>1330070.6200000001</v>
      </c>
      <c r="W27" s="100">
        <f t="shared" si="14"/>
        <v>1239013.42</v>
      </c>
      <c r="X27" s="100">
        <f t="shared" si="14"/>
        <v>1213325.68</v>
      </c>
      <c r="Y27" s="100">
        <f t="shared" si="14"/>
        <v>1194461.56</v>
      </c>
      <c r="Z27" s="100">
        <f t="shared" si="14"/>
        <v>1174602.3999999999</v>
      </c>
      <c r="AA27" s="100">
        <f t="shared" si="14"/>
        <v>1073050</v>
      </c>
      <c r="AB27" s="100">
        <f t="shared" si="14"/>
        <v>1054750</v>
      </c>
      <c r="AC27" s="100">
        <f t="shared" si="14"/>
        <v>771450</v>
      </c>
      <c r="AD27" s="100">
        <f t="shared" si="14"/>
        <v>416100</v>
      </c>
      <c r="AE27" s="100">
        <f t="shared" si="14"/>
        <v>416100</v>
      </c>
      <c r="AF27" s="100">
        <f t="shared" ref="AF27:AM27" si="15">AF12+AF24</f>
        <v>416100</v>
      </c>
      <c r="AG27" s="100">
        <f t="shared" si="15"/>
        <v>416100</v>
      </c>
      <c r="AH27" s="100">
        <f t="shared" si="15"/>
        <v>416100</v>
      </c>
      <c r="AI27" s="100">
        <f t="shared" si="15"/>
        <v>416100</v>
      </c>
      <c r="AJ27" s="100">
        <f t="shared" si="15"/>
        <v>412924.60000000003</v>
      </c>
      <c r="AK27" s="100">
        <f t="shared" si="15"/>
        <v>0</v>
      </c>
      <c r="AL27" s="100">
        <f t="shared" si="15"/>
        <v>0</v>
      </c>
      <c r="AM27" s="100">
        <f t="shared" si="15"/>
        <v>0</v>
      </c>
    </row>
    <row r="28" spans="1:39" x14ac:dyDescent="0.25">
      <c r="C28" s="98"/>
      <c r="D28" s="165"/>
      <c r="E28" s="98"/>
      <c r="F28" s="98"/>
    </row>
    <row r="29" spans="1:39" x14ac:dyDescent="0.25">
      <c r="C29" s="98"/>
      <c r="D29" s="165"/>
      <c r="E29" s="98"/>
      <c r="F29" s="98"/>
    </row>
    <row r="30" spans="1:39" s="172" customFormat="1" x14ac:dyDescent="0.25">
      <c r="A30" s="171" t="s">
        <v>165</v>
      </c>
      <c r="C30" s="173">
        <f>C5+C7+C8+C9</f>
        <v>495244.67000000004</v>
      </c>
      <c r="D30" s="174">
        <f>D5+D7+D8+D9</f>
        <v>440089</v>
      </c>
      <c r="E30" s="173">
        <f>E7+E8+E9</f>
        <v>238650</v>
      </c>
      <c r="F30" s="173">
        <f t="shared" ref="F30:AM30" si="16">F5+F7+F8+F9</f>
        <v>234878</v>
      </c>
      <c r="G30" s="173">
        <f t="shared" si="16"/>
        <v>231106</v>
      </c>
      <c r="H30" s="173">
        <f>H5+H7+H8</f>
        <v>147220</v>
      </c>
      <c r="I30" s="173">
        <f t="shared" si="16"/>
        <v>147164.37</v>
      </c>
      <c r="J30" s="173">
        <f>J5+J8+J9</f>
        <v>68940</v>
      </c>
      <c r="K30" s="173">
        <f t="shared" si="16"/>
        <v>68940</v>
      </c>
      <c r="L30" s="173">
        <f t="shared" si="16"/>
        <v>68940</v>
      </c>
      <c r="M30" s="173">
        <f t="shared" si="16"/>
        <v>68940</v>
      </c>
      <c r="N30" s="173">
        <f t="shared" si="16"/>
        <v>68940</v>
      </c>
      <c r="O30" s="173">
        <f t="shared" si="16"/>
        <v>68940</v>
      </c>
      <c r="P30" s="173">
        <f t="shared" si="16"/>
        <v>68940</v>
      </c>
      <c r="Q30" s="173">
        <f t="shared" si="16"/>
        <v>68940</v>
      </c>
      <c r="R30" s="173">
        <f t="shared" si="16"/>
        <v>68940</v>
      </c>
      <c r="S30" s="173">
        <f t="shared" si="16"/>
        <v>68940</v>
      </c>
      <c r="T30" s="173">
        <f t="shared" si="16"/>
        <v>68940</v>
      </c>
      <c r="U30" s="173">
        <f t="shared" si="16"/>
        <v>68940</v>
      </c>
      <c r="V30" s="173">
        <f t="shared" si="16"/>
        <v>68940</v>
      </c>
      <c r="W30" s="173">
        <f t="shared" si="16"/>
        <v>68940</v>
      </c>
      <c r="X30" s="173">
        <f t="shared" si="16"/>
        <v>68940</v>
      </c>
      <c r="Y30" s="173">
        <f t="shared" si="16"/>
        <v>68940</v>
      </c>
      <c r="Z30" s="173">
        <f t="shared" si="16"/>
        <v>67960.960000000006</v>
      </c>
      <c r="AA30" s="173">
        <f>AA5+AA7+AA9</f>
        <v>0</v>
      </c>
      <c r="AB30" s="173">
        <f t="shared" si="16"/>
        <v>0</v>
      </c>
      <c r="AC30" s="173">
        <f t="shared" si="16"/>
        <v>0</v>
      </c>
      <c r="AD30" s="173">
        <f t="shared" si="16"/>
        <v>0</v>
      </c>
      <c r="AE30" s="173">
        <f t="shared" si="16"/>
        <v>0</v>
      </c>
      <c r="AF30" s="173">
        <f t="shared" si="16"/>
        <v>0</v>
      </c>
      <c r="AG30" s="173">
        <f t="shared" si="16"/>
        <v>0</v>
      </c>
      <c r="AH30" s="173">
        <f t="shared" si="16"/>
        <v>0</v>
      </c>
      <c r="AI30" s="173">
        <f t="shared" si="16"/>
        <v>0</v>
      </c>
      <c r="AJ30" s="173">
        <f t="shared" si="16"/>
        <v>0</v>
      </c>
      <c r="AK30" s="173">
        <f t="shared" si="16"/>
        <v>0</v>
      </c>
      <c r="AL30" s="173">
        <f t="shared" si="16"/>
        <v>0</v>
      </c>
      <c r="AM30" s="173">
        <f t="shared" si="16"/>
        <v>0</v>
      </c>
    </row>
    <row r="31" spans="1:39" s="172" customFormat="1" x14ac:dyDescent="0.25">
      <c r="C31" s="173"/>
      <c r="D31" s="174"/>
      <c r="E31" s="173"/>
      <c r="F31" s="173"/>
    </row>
    <row r="32" spans="1:39" s="172" customFormat="1" x14ac:dyDescent="0.25">
      <c r="A32" s="171" t="s">
        <v>166</v>
      </c>
      <c r="C32" s="173">
        <f>C6</f>
        <v>772612.5</v>
      </c>
      <c r="D32" s="174">
        <f>D6</f>
        <v>1017362.5</v>
      </c>
      <c r="E32" s="173">
        <f t="shared" ref="E32:AM32" si="17">E6</f>
        <v>1154362.5</v>
      </c>
      <c r="F32" s="173">
        <f t="shared" si="17"/>
        <v>1123362.5</v>
      </c>
      <c r="G32" s="173">
        <f t="shared" si="17"/>
        <v>1092362.5</v>
      </c>
      <c r="H32" s="173">
        <f t="shared" si="17"/>
        <v>1061362.5</v>
      </c>
      <c r="I32" s="173">
        <f t="shared" si="17"/>
        <v>1030362.5</v>
      </c>
      <c r="J32" s="173">
        <f t="shared" si="17"/>
        <v>999362.5</v>
      </c>
      <c r="K32" s="173">
        <f t="shared" si="17"/>
        <v>974562.5</v>
      </c>
      <c r="L32" s="173">
        <f t="shared" si="17"/>
        <v>954762.5</v>
      </c>
      <c r="M32" s="173">
        <f t="shared" si="17"/>
        <v>924762.5</v>
      </c>
      <c r="N32" s="173">
        <f t="shared" si="17"/>
        <v>906162.5</v>
      </c>
      <c r="O32" s="173">
        <f t="shared" si="17"/>
        <v>887562.5</v>
      </c>
      <c r="P32" s="173">
        <f t="shared" si="17"/>
        <v>868962.5</v>
      </c>
      <c r="Q32" s="173">
        <f t="shared" si="17"/>
        <v>850362.5</v>
      </c>
      <c r="R32" s="173">
        <f t="shared" si="17"/>
        <v>831762.5</v>
      </c>
      <c r="S32" s="173">
        <f t="shared" si="17"/>
        <v>813162.5</v>
      </c>
      <c r="T32" s="173">
        <f t="shared" si="17"/>
        <v>789562.5</v>
      </c>
      <c r="U32" s="173">
        <f t="shared" si="17"/>
        <v>771881.26</v>
      </c>
      <c r="V32" s="173">
        <f t="shared" si="17"/>
        <v>754200</v>
      </c>
      <c r="W32" s="173">
        <f t="shared" si="17"/>
        <v>735750</v>
      </c>
      <c r="X32" s="173">
        <f t="shared" si="17"/>
        <v>717300</v>
      </c>
      <c r="Y32" s="173">
        <f t="shared" si="17"/>
        <v>698850</v>
      </c>
      <c r="Z32" s="173">
        <f t="shared" si="17"/>
        <v>680400</v>
      </c>
      <c r="AA32" s="173">
        <f t="shared" si="17"/>
        <v>656950</v>
      </c>
      <c r="AB32" s="173">
        <f t="shared" si="17"/>
        <v>638650</v>
      </c>
      <c r="AC32" s="173">
        <f t="shared" si="17"/>
        <v>355350</v>
      </c>
      <c r="AD32" s="173" t="str">
        <f t="shared" si="17"/>
        <v>PAID</v>
      </c>
      <c r="AE32" s="173">
        <f t="shared" si="17"/>
        <v>0</v>
      </c>
      <c r="AF32" s="173">
        <f t="shared" si="17"/>
        <v>0</v>
      </c>
      <c r="AG32" s="173">
        <f t="shared" si="17"/>
        <v>0</v>
      </c>
      <c r="AH32" s="173">
        <f t="shared" si="17"/>
        <v>0</v>
      </c>
      <c r="AI32" s="173">
        <f t="shared" si="17"/>
        <v>0</v>
      </c>
      <c r="AJ32" s="173">
        <f t="shared" si="17"/>
        <v>0</v>
      </c>
      <c r="AK32" s="173">
        <f t="shared" si="17"/>
        <v>0</v>
      </c>
      <c r="AL32" s="173">
        <f t="shared" si="17"/>
        <v>0</v>
      </c>
      <c r="AM32" s="173">
        <f t="shared" si="17"/>
        <v>0</v>
      </c>
    </row>
    <row r="33" spans="1:6" x14ac:dyDescent="0.25">
      <c r="D33" s="165"/>
      <c r="E33" s="98"/>
      <c r="F33" s="98"/>
    </row>
    <row r="34" spans="1:6" x14ac:dyDescent="0.25">
      <c r="D34" s="98"/>
      <c r="E34" s="98"/>
      <c r="F34" s="98"/>
    </row>
    <row r="35" spans="1:6" x14ac:dyDescent="0.25">
      <c r="A35" s="176" t="s">
        <v>170</v>
      </c>
      <c r="B35" s="176"/>
      <c r="C35" s="176"/>
      <c r="D35" s="98"/>
      <c r="E35" s="98"/>
      <c r="F35" s="98"/>
    </row>
    <row r="36" spans="1:6" x14ac:dyDescent="0.25">
      <c r="C36" s="98"/>
      <c r="D36" s="98"/>
      <c r="E36" s="98"/>
      <c r="F36" s="98"/>
    </row>
    <row r="37" spans="1:6" x14ac:dyDescent="0.25">
      <c r="C37" s="98"/>
      <c r="D37" s="98"/>
      <c r="E37" s="98"/>
      <c r="F37" s="98"/>
    </row>
    <row r="38" spans="1:6" x14ac:dyDescent="0.25">
      <c r="A38" s="99"/>
      <c r="C38" s="100"/>
      <c r="D38" s="100"/>
      <c r="E38" s="100"/>
      <c r="F38" s="98"/>
    </row>
    <row r="39" spans="1:6" x14ac:dyDescent="0.25">
      <c r="A39" s="175"/>
      <c r="D39" s="98"/>
      <c r="E39" s="98"/>
      <c r="F39" s="98"/>
    </row>
    <row r="40" spans="1:6" x14ac:dyDescent="0.25">
      <c r="C40" s="177"/>
      <c r="D40" s="177"/>
      <c r="E40" s="177"/>
      <c r="F40" s="98"/>
    </row>
    <row r="41" spans="1:6" x14ac:dyDescent="0.25">
      <c r="C41" s="98"/>
      <c r="D41" s="98"/>
      <c r="E41" s="98"/>
      <c r="F41" s="98"/>
    </row>
    <row r="42" spans="1:6" x14ac:dyDescent="0.25">
      <c r="D42" s="98"/>
      <c r="E42" s="98"/>
      <c r="F42" s="98"/>
    </row>
    <row r="43" spans="1:6" x14ac:dyDescent="0.25">
      <c r="D43" s="98"/>
      <c r="E43" s="98"/>
      <c r="F43" s="98"/>
    </row>
    <row r="44" spans="1:6" x14ac:dyDescent="0.25">
      <c r="D44" s="98"/>
      <c r="E44" s="98"/>
      <c r="F44" s="98"/>
    </row>
    <row r="45" spans="1:6" x14ac:dyDescent="0.25">
      <c r="D45" s="98"/>
      <c r="E45" s="98"/>
      <c r="F45" s="98"/>
    </row>
    <row r="46" spans="1:6" x14ac:dyDescent="0.25">
      <c r="D46" s="98"/>
      <c r="E46" s="98"/>
      <c r="F46" s="98"/>
    </row>
    <row r="47" spans="1:6" x14ac:dyDescent="0.25">
      <c r="D47" s="98"/>
      <c r="E47" s="98"/>
      <c r="F47" s="98"/>
    </row>
    <row r="48" spans="1:6" x14ac:dyDescent="0.25">
      <c r="D48" s="98"/>
      <c r="E48" s="98"/>
      <c r="F48" s="98"/>
    </row>
    <row r="49" spans="4:6" x14ac:dyDescent="0.25">
      <c r="D49" s="98"/>
      <c r="E49" s="98"/>
      <c r="F49" s="98"/>
    </row>
    <row r="50" spans="4:6" x14ac:dyDescent="0.25">
      <c r="D50" s="98"/>
      <c r="E50" s="98"/>
      <c r="F50" s="98"/>
    </row>
    <row r="51" spans="4:6" x14ac:dyDescent="0.25">
      <c r="D51" s="98"/>
      <c r="E51" s="98"/>
      <c r="F51" s="98"/>
    </row>
    <row r="52" spans="4:6" x14ac:dyDescent="0.25">
      <c r="D52" s="98"/>
      <c r="E52" s="98"/>
      <c r="F52" s="98"/>
    </row>
  </sheetData>
  <mergeCells count="1">
    <mergeCell ref="A1:B1"/>
  </mergeCells>
  <phoneticPr fontId="7" type="noConversion"/>
  <pageMargins left="0.75" right="0.25" top="0.75" bottom="0.75" header="0.3" footer="0.3"/>
  <pageSetup orientation="landscape" r:id="rId1"/>
  <ignoredErrors>
    <ignoredError sqref="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 GOVT LT DEBT</vt:lpstr>
      <vt:lpstr>ENT LT DEBT</vt:lpstr>
      <vt:lpstr>FORECAST - LT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Treasurer</cp:lastModifiedBy>
  <cp:lastPrinted>2025-03-17T14:26:27Z</cp:lastPrinted>
  <dcterms:created xsi:type="dcterms:W3CDTF">2024-03-05T15:48:54Z</dcterms:created>
  <dcterms:modified xsi:type="dcterms:W3CDTF">2025-04-07T18:15:26Z</dcterms:modified>
</cp:coreProperties>
</file>